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475" windowHeight="9540" tabRatio="940"/>
  </bookViews>
  <sheets>
    <sheet name="Бюджет" sheetId="1" r:id="rId1"/>
    <sheet name="Кровля 1" sheetId="13" r:id="rId2"/>
    <sheet name="вестибюль К1" sheetId="12" r:id="rId3"/>
    <sheet name="МОП1" sheetId="4" r:id="rId4"/>
    <sheet name="Л1-Л8(1)" sheetId="9" r:id="rId5"/>
    <sheet name="Кровля 2" sheetId="14" r:id="rId6"/>
    <sheet name="вестибюль К2" sheetId="15" r:id="rId7"/>
    <sheet name="МОП2" sheetId="5" r:id="rId8"/>
    <sheet name="Л1-Л8(2)" sheetId="16" r:id="rId9"/>
    <sheet name="Кровля 3" sheetId="19" r:id="rId10"/>
    <sheet name="вестибюль К3" sheetId="17" r:id="rId11"/>
    <sheet name="МОП3" sheetId="6" r:id="rId12"/>
    <sheet name="Л1-Л8(3)" sheetId="20" r:id="rId13"/>
    <sheet name="Кровля4" sheetId="25" r:id="rId14"/>
    <sheet name="вестибюль К4" sheetId="18" r:id="rId15"/>
    <sheet name="МОП4" sheetId="7" r:id="rId16"/>
    <sheet name="Л1-Л8(4)" sheetId="21" r:id="rId17"/>
    <sheet name="Кровля5" sheetId="28" r:id="rId18"/>
    <sheet name="вестибюль К5" sheetId="27" r:id="rId19"/>
    <sheet name="МОП5" sheetId="8" r:id="rId20"/>
    <sheet name="Л1-ЛМ10(5)" sheetId="26" r:id="rId21"/>
    <sheet name="ПАРКИНГ" sheetId="22" r:id="rId22"/>
    <sheet name="ХОЛОДНЫЙ ПР-Д" sheetId="23" r:id="rId23"/>
    <sheet name="ЗАГЛУБЛЕННЫЙ ПР-Д" sheetId="24" r:id="rId24"/>
    <sheet name="Коллекторная" sheetId="11" r:id="rId25"/>
    <sheet name="ЦТП" sheetId="10" r:id="rId26"/>
  </sheets>
  <calcPr calcId="152511"/>
</workbook>
</file>

<file path=xl/calcChain.xml><?xml version="1.0" encoding="utf-8"?>
<calcChain xmlns="http://schemas.openxmlformats.org/spreadsheetml/2006/main">
  <c r="D26" i="1" l="1"/>
  <c r="H9" i="27"/>
  <c r="I8" i="27"/>
  <c r="I7" i="27"/>
  <c r="I6" i="27"/>
  <c r="I5" i="27"/>
  <c r="D5" i="27"/>
  <c r="D12" i="27" s="1"/>
  <c r="F12" i="27" s="1"/>
  <c r="D25" i="27"/>
  <c r="D32" i="27" s="1"/>
  <c r="F32" i="27" s="1"/>
  <c r="D65" i="27"/>
  <c r="F76" i="27"/>
  <c r="F74" i="27"/>
  <c r="F73" i="27"/>
  <c r="F66" i="27"/>
  <c r="D71" i="27"/>
  <c r="F71" i="27" s="1"/>
  <c r="D45" i="27"/>
  <c r="D47" i="27" s="1"/>
  <c r="D55" i="27" s="1"/>
  <c r="F55" i="27" s="1"/>
  <c r="F56" i="27"/>
  <c r="F54" i="27"/>
  <c r="F53" i="27"/>
  <c r="D52" i="27"/>
  <c r="F52" i="27" s="1"/>
  <c r="F46" i="27"/>
  <c r="F36" i="27"/>
  <c r="F34" i="27"/>
  <c r="F33" i="27"/>
  <c r="F26" i="27"/>
  <c r="F16" i="27"/>
  <c r="F14" i="27"/>
  <c r="F13" i="27"/>
  <c r="D7" i="27"/>
  <c r="D8" i="27" s="1"/>
  <c r="F8" i="27" s="1"/>
  <c r="F6" i="27"/>
  <c r="F5" i="27"/>
  <c r="F26" i="1"/>
  <c r="E37" i="20"/>
  <c r="D37" i="20"/>
  <c r="E36" i="20"/>
  <c r="E38" i="20" s="1"/>
  <c r="D36" i="20"/>
  <c r="D38" i="20" s="1"/>
  <c r="F16" i="20"/>
  <c r="F14" i="20"/>
  <c r="F13" i="20"/>
  <c r="D12" i="20"/>
  <c r="F12" i="20" s="1"/>
  <c r="D11" i="20"/>
  <c r="F11" i="20" s="1"/>
  <c r="D7" i="20"/>
  <c r="D15" i="20" s="1"/>
  <c r="F15" i="20" s="1"/>
  <c r="F6" i="20"/>
  <c r="F5" i="20"/>
  <c r="E39" i="26"/>
  <c r="D39" i="26"/>
  <c r="E26" i="1"/>
  <c r="F17" i="26"/>
  <c r="F14" i="26"/>
  <c r="F13" i="26"/>
  <c r="D12" i="26"/>
  <c r="F12" i="26" s="1"/>
  <c r="D11" i="26"/>
  <c r="F11" i="26" s="1"/>
  <c r="D7" i="26"/>
  <c r="D8" i="26" s="1"/>
  <c r="F8" i="26" s="1"/>
  <c r="F6" i="26"/>
  <c r="F5" i="26"/>
  <c r="G16" i="22"/>
  <c r="G15" i="22"/>
  <c r="G14" i="22"/>
  <c r="R13" i="8"/>
  <c r="L13" i="8"/>
  <c r="F13" i="8"/>
  <c r="R12" i="8"/>
  <c r="L12" i="8"/>
  <c r="F12" i="8"/>
  <c r="P11" i="8"/>
  <c r="R11" i="8" s="1"/>
  <c r="J11" i="8"/>
  <c r="L11" i="8" s="1"/>
  <c r="D11" i="8"/>
  <c r="F11" i="8" s="1"/>
  <c r="P10" i="8"/>
  <c r="R10" i="8" s="1"/>
  <c r="J10" i="8"/>
  <c r="L10" i="8" s="1"/>
  <c r="D10" i="8"/>
  <c r="F10" i="8" s="1"/>
  <c r="P6" i="8"/>
  <c r="P7" i="8" s="1"/>
  <c r="R7" i="8" s="1"/>
  <c r="J6" i="8"/>
  <c r="J7" i="8" s="1"/>
  <c r="L7" i="8" s="1"/>
  <c r="D6" i="8"/>
  <c r="D7" i="8" s="1"/>
  <c r="F7" i="8" s="1"/>
  <c r="R5" i="8"/>
  <c r="L5" i="8"/>
  <c r="F5" i="8"/>
  <c r="R4" i="8"/>
  <c r="L4" i="8"/>
  <c r="F4" i="8"/>
  <c r="B58" i="8"/>
  <c r="C58" i="8"/>
  <c r="D58" i="8"/>
  <c r="L46" i="8"/>
  <c r="K46" i="8"/>
  <c r="J46" i="8"/>
  <c r="H46" i="8"/>
  <c r="G46" i="8"/>
  <c r="F46" i="8"/>
  <c r="D47" i="8"/>
  <c r="C47" i="8"/>
  <c r="B47" i="8"/>
  <c r="L33" i="8"/>
  <c r="K33" i="8"/>
  <c r="J33" i="8"/>
  <c r="H34" i="8"/>
  <c r="G34" i="8"/>
  <c r="F34" i="8"/>
  <c r="D90" i="22"/>
  <c r="E31" i="1"/>
  <c r="G11" i="23"/>
  <c r="G10" i="23"/>
  <c r="G9" i="23"/>
  <c r="D31" i="1"/>
  <c r="G15" i="23"/>
  <c r="G14" i="23"/>
  <c r="G6" i="23"/>
  <c r="G5" i="23"/>
  <c r="G4" i="23"/>
  <c r="G12" i="24"/>
  <c r="G11" i="24"/>
  <c r="G10" i="24"/>
  <c r="G9" i="24"/>
  <c r="G13" i="24" s="1"/>
  <c r="G6" i="24"/>
  <c r="G5" i="24"/>
  <c r="G4" i="24"/>
  <c r="G3" i="24"/>
  <c r="D33" i="8"/>
  <c r="C33" i="8"/>
  <c r="B33" i="8"/>
  <c r="E21" i="1"/>
  <c r="D87" i="22"/>
  <c r="G87" i="22" s="1"/>
  <c r="G86" i="22"/>
  <c r="G85" i="22"/>
  <c r="G84" i="22"/>
  <c r="G83" i="22"/>
  <c r="D80" i="22"/>
  <c r="G80" i="22" s="1"/>
  <c r="G79" i="22"/>
  <c r="G78" i="22"/>
  <c r="G77" i="22"/>
  <c r="G76" i="22"/>
  <c r="D73" i="22"/>
  <c r="G73" i="22" s="1"/>
  <c r="G72" i="22"/>
  <c r="G71" i="22"/>
  <c r="G70" i="22"/>
  <c r="G69" i="22"/>
  <c r="D66" i="22"/>
  <c r="G66" i="22" s="1"/>
  <c r="G65" i="22"/>
  <c r="G64" i="22"/>
  <c r="G63" i="22"/>
  <c r="G62" i="22"/>
  <c r="D59" i="22"/>
  <c r="G59" i="22" s="1"/>
  <c r="G58" i="22"/>
  <c r="G57" i="22"/>
  <c r="G56" i="22"/>
  <c r="G55" i="22"/>
  <c r="D52" i="22"/>
  <c r="G52" i="22" s="1"/>
  <c r="G51" i="22"/>
  <c r="G50" i="22"/>
  <c r="G49" i="22"/>
  <c r="G48" i="22"/>
  <c r="D44" i="22"/>
  <c r="G44" i="22" s="1"/>
  <c r="G43" i="22"/>
  <c r="G42" i="22"/>
  <c r="G41" i="22"/>
  <c r="G40" i="22"/>
  <c r="D37" i="22"/>
  <c r="G37" i="22" s="1"/>
  <c r="G36" i="22"/>
  <c r="G35" i="22"/>
  <c r="G34" i="22"/>
  <c r="G33" i="22"/>
  <c r="D30" i="22"/>
  <c r="G30" i="22" s="1"/>
  <c r="G29" i="22"/>
  <c r="G28" i="22"/>
  <c r="G27" i="22"/>
  <c r="G26" i="22"/>
  <c r="D23" i="22"/>
  <c r="G23" i="22" s="1"/>
  <c r="G22" i="22"/>
  <c r="G21" i="22"/>
  <c r="G20" i="22"/>
  <c r="G19" i="22"/>
  <c r="G13" i="22"/>
  <c r="G12" i="22"/>
  <c r="D9" i="22"/>
  <c r="G8" i="22"/>
  <c r="G7" i="22"/>
  <c r="G6" i="22"/>
  <c r="G5" i="22"/>
  <c r="F21" i="1"/>
  <c r="E37" i="21"/>
  <c r="E36" i="21"/>
  <c r="E38" i="21" s="1"/>
  <c r="D37" i="21"/>
  <c r="D36" i="21"/>
  <c r="D38" i="21" s="1"/>
  <c r="F16" i="21"/>
  <c r="F14" i="21"/>
  <c r="F13" i="21"/>
  <c r="D12" i="21"/>
  <c r="F12" i="21" s="1"/>
  <c r="D11" i="21"/>
  <c r="F11" i="21" s="1"/>
  <c r="D7" i="21"/>
  <c r="D8" i="21" s="1"/>
  <c r="F8" i="21" s="1"/>
  <c r="F6" i="21"/>
  <c r="F5" i="21"/>
  <c r="F25" i="27" l="1"/>
  <c r="I9" i="27"/>
  <c r="D16" i="26"/>
  <c r="F16" i="26" s="1"/>
  <c r="F45" i="27"/>
  <c r="M21" i="8"/>
  <c r="D51" i="27"/>
  <c r="F51" i="27" s="1"/>
  <c r="F57" i="27" s="1"/>
  <c r="M22" i="8"/>
  <c r="D27" i="27"/>
  <c r="D28" i="27" s="1"/>
  <c r="F28" i="27" s="1"/>
  <c r="M23" i="8"/>
  <c r="F6" i="8"/>
  <c r="F8" i="8" s="1"/>
  <c r="F7" i="20"/>
  <c r="D11" i="27"/>
  <c r="F11" i="27" s="1"/>
  <c r="D31" i="27"/>
  <c r="F31" i="27" s="1"/>
  <c r="D15" i="27"/>
  <c r="F15" i="27" s="1"/>
  <c r="F17" i="27" s="1"/>
  <c r="D67" i="27"/>
  <c r="D72" i="27"/>
  <c r="F72" i="27" s="1"/>
  <c r="F65" i="27"/>
  <c r="D48" i="27"/>
  <c r="F48" i="27" s="1"/>
  <c r="F47" i="27"/>
  <c r="F7" i="27"/>
  <c r="F9" i="27" s="1"/>
  <c r="D15" i="26"/>
  <c r="F15" i="26" s="1"/>
  <c r="F7" i="26"/>
  <c r="F9" i="26" s="1"/>
  <c r="F17" i="20"/>
  <c r="D8" i="20"/>
  <c r="F8" i="20" s="1"/>
  <c r="J14" i="8"/>
  <c r="L14" i="8" s="1"/>
  <c r="L6" i="8"/>
  <c r="L8" i="8" s="1"/>
  <c r="L15" i="8"/>
  <c r="R6" i="8"/>
  <c r="R8" i="8" s="1"/>
  <c r="G17" i="22"/>
  <c r="D91" i="22"/>
  <c r="G24" i="22"/>
  <c r="P14" i="8"/>
  <c r="R14" i="8" s="1"/>
  <c r="R15" i="8" s="1"/>
  <c r="D14" i="8"/>
  <c r="F14" i="8" s="1"/>
  <c r="F15" i="8" s="1"/>
  <c r="G12" i="23"/>
  <c r="G38" i="22"/>
  <c r="G31" i="22"/>
  <c r="G67" i="22"/>
  <c r="G74" i="22"/>
  <c r="G60" i="22"/>
  <c r="G45" i="22"/>
  <c r="G53" i="22"/>
  <c r="G81" i="22"/>
  <c r="G88" i="22"/>
  <c r="G16" i="23"/>
  <c r="G7" i="23"/>
  <c r="G7" i="24"/>
  <c r="G14" i="24" s="1"/>
  <c r="G9" i="22"/>
  <c r="G10" i="22" s="1"/>
  <c r="D15" i="21"/>
  <c r="F15" i="21" s="1"/>
  <c r="F17" i="21" s="1"/>
  <c r="F7" i="21"/>
  <c r="F9" i="21" s="1"/>
  <c r="D21" i="1"/>
  <c r="F16" i="1"/>
  <c r="A15" i="1"/>
  <c r="G92" i="7"/>
  <c r="G100" i="7" s="1"/>
  <c r="F92" i="7"/>
  <c r="F100" i="7" s="1"/>
  <c r="E92" i="7"/>
  <c r="E100" i="7" s="1"/>
  <c r="G50" i="7"/>
  <c r="G49" i="7"/>
  <c r="E48" i="7"/>
  <c r="G48" i="7" s="1"/>
  <c r="E47" i="7"/>
  <c r="G47" i="7" s="1"/>
  <c r="E43" i="7"/>
  <c r="G43" i="7" s="1"/>
  <c r="G42" i="7"/>
  <c r="G41" i="7"/>
  <c r="G32" i="7"/>
  <c r="G31" i="7"/>
  <c r="E30" i="7"/>
  <c r="G30" i="7" s="1"/>
  <c r="G29" i="7"/>
  <c r="E29" i="7"/>
  <c r="E26" i="7"/>
  <c r="G26" i="7" s="1"/>
  <c r="E25" i="7"/>
  <c r="G25" i="7" s="1"/>
  <c r="G24" i="7"/>
  <c r="G23" i="7"/>
  <c r="G14" i="7"/>
  <c r="G13" i="7"/>
  <c r="E12" i="7"/>
  <c r="G12" i="7" s="1"/>
  <c r="E11" i="7"/>
  <c r="G11" i="7" s="1"/>
  <c r="E7" i="7"/>
  <c r="E15" i="7" s="1"/>
  <c r="G15" i="7" s="1"/>
  <c r="G6" i="7"/>
  <c r="G5" i="7"/>
  <c r="E16" i="1"/>
  <c r="E31" i="18"/>
  <c r="D31" i="18"/>
  <c r="F16" i="18"/>
  <c r="F14" i="18"/>
  <c r="F13" i="18"/>
  <c r="D12" i="18"/>
  <c r="F12" i="18" s="1"/>
  <c r="D11" i="18"/>
  <c r="F11" i="18" s="1"/>
  <c r="D7" i="18"/>
  <c r="D8" i="18" s="1"/>
  <c r="F8" i="18" s="1"/>
  <c r="F6" i="18"/>
  <c r="F5" i="18"/>
  <c r="E29" i="6"/>
  <c r="G29" i="6" s="1"/>
  <c r="E29" i="4"/>
  <c r="G29" i="4" s="1"/>
  <c r="E11" i="4"/>
  <c r="G11" i="4" s="1"/>
  <c r="D11" i="17"/>
  <c r="F11" i="17" s="1"/>
  <c r="D12" i="17"/>
  <c r="F12" i="17"/>
  <c r="D11" i="15"/>
  <c r="F11" i="15" s="1"/>
  <c r="D11" i="12"/>
  <c r="F11" i="12" s="1"/>
  <c r="D11" i="9"/>
  <c r="F11" i="9"/>
  <c r="E11" i="6"/>
  <c r="G11" i="6" s="1"/>
  <c r="G90" i="6"/>
  <c r="G98" i="6" s="1"/>
  <c r="F90" i="6"/>
  <c r="F98" i="6" s="1"/>
  <c r="E90" i="6"/>
  <c r="E98" i="6" s="1"/>
  <c r="G50" i="6"/>
  <c r="G49" i="6"/>
  <c r="E48" i="6"/>
  <c r="G48" i="6" s="1"/>
  <c r="E47" i="6"/>
  <c r="G47" i="6" s="1"/>
  <c r="E43" i="6"/>
  <c r="E44" i="6" s="1"/>
  <c r="G44" i="6" s="1"/>
  <c r="G42" i="6"/>
  <c r="G41" i="6"/>
  <c r="G32" i="6"/>
  <c r="G31" i="6"/>
  <c r="G30" i="6"/>
  <c r="E30" i="6"/>
  <c r="E25" i="6"/>
  <c r="E26" i="6" s="1"/>
  <c r="G26" i="6" s="1"/>
  <c r="G24" i="6"/>
  <c r="G23" i="6"/>
  <c r="G14" i="6"/>
  <c r="G13" i="6"/>
  <c r="E12" i="6"/>
  <c r="G12" i="6" s="1"/>
  <c r="E7" i="6"/>
  <c r="E8" i="6" s="1"/>
  <c r="G8" i="6" s="1"/>
  <c r="G6" i="6"/>
  <c r="G5" i="6"/>
  <c r="E31" i="17"/>
  <c r="D31" i="17"/>
  <c r="F16" i="17"/>
  <c r="F14" i="17"/>
  <c r="F13" i="17"/>
  <c r="D7" i="17"/>
  <c r="D15" i="17" s="1"/>
  <c r="F15" i="17" s="1"/>
  <c r="F6" i="17"/>
  <c r="F5" i="17"/>
  <c r="E11" i="1"/>
  <c r="F11" i="1"/>
  <c r="F6" i="1"/>
  <c r="A10" i="1"/>
  <c r="E38" i="16"/>
  <c r="D38" i="16"/>
  <c r="F16" i="16"/>
  <c r="F14" i="16"/>
  <c r="F13" i="16"/>
  <c r="D12" i="16"/>
  <c r="F12" i="16" s="1"/>
  <c r="D11" i="16"/>
  <c r="F11" i="16" s="1"/>
  <c r="F17" i="16" s="1"/>
  <c r="D7" i="16"/>
  <c r="D15" i="16" s="1"/>
  <c r="F15" i="16" s="1"/>
  <c r="F6" i="16"/>
  <c r="F5" i="16"/>
  <c r="G87" i="5"/>
  <c r="G95" i="5" s="1"/>
  <c r="F87" i="5"/>
  <c r="F95" i="5" s="1"/>
  <c r="E87" i="5"/>
  <c r="E95" i="5" s="1"/>
  <c r="G96" i="5" s="1"/>
  <c r="G50" i="5"/>
  <c r="G49" i="5"/>
  <c r="E48" i="5"/>
  <c r="G48" i="5" s="1"/>
  <c r="E47" i="5"/>
  <c r="G47" i="5" s="1"/>
  <c r="E43" i="5"/>
  <c r="E44" i="5" s="1"/>
  <c r="G44" i="5" s="1"/>
  <c r="G42" i="5"/>
  <c r="G41" i="5"/>
  <c r="G32" i="5"/>
  <c r="G31" i="5"/>
  <c r="E30" i="5"/>
  <c r="G30" i="5" s="1"/>
  <c r="E29" i="5"/>
  <c r="G29" i="5" s="1"/>
  <c r="E25" i="5"/>
  <c r="E26" i="5" s="1"/>
  <c r="G26" i="5" s="1"/>
  <c r="G24" i="5"/>
  <c r="G23" i="5"/>
  <c r="G14" i="5"/>
  <c r="G13" i="5"/>
  <c r="E12" i="5"/>
  <c r="G12" i="5" s="1"/>
  <c r="E11" i="5"/>
  <c r="G11" i="5" s="1"/>
  <c r="G7" i="5"/>
  <c r="E7" i="5"/>
  <c r="E8" i="5" s="1"/>
  <c r="G8" i="5" s="1"/>
  <c r="G6" i="5"/>
  <c r="G5" i="5"/>
  <c r="A5" i="1"/>
  <c r="A30" i="1"/>
  <c r="A25" i="1"/>
  <c r="A20" i="1"/>
  <c r="D16" i="1"/>
  <c r="D11" i="1"/>
  <c r="E31" i="15"/>
  <c r="D31" i="15"/>
  <c r="F16" i="15"/>
  <c r="F14" i="15"/>
  <c r="F13" i="15"/>
  <c r="D12" i="15"/>
  <c r="F12" i="15" s="1"/>
  <c r="D7" i="15"/>
  <c r="F7" i="15" s="1"/>
  <c r="F6" i="15"/>
  <c r="F5" i="15"/>
  <c r="E6" i="1"/>
  <c r="E43" i="4"/>
  <c r="E51" i="4" s="1"/>
  <c r="G51" i="4" s="1"/>
  <c r="G32" i="4"/>
  <c r="G31" i="4"/>
  <c r="E30" i="4"/>
  <c r="G30" i="4" s="1"/>
  <c r="E25" i="4"/>
  <c r="G25" i="4" s="1"/>
  <c r="G24" i="4"/>
  <c r="G23" i="4"/>
  <c r="G50" i="4"/>
  <c r="G49" i="4"/>
  <c r="E48" i="4"/>
  <c r="G48" i="4" s="1"/>
  <c r="E47" i="4"/>
  <c r="G47" i="4" s="1"/>
  <c r="G42" i="4"/>
  <c r="G41" i="4"/>
  <c r="E85" i="4"/>
  <c r="E95" i="4" s="1"/>
  <c r="F85" i="4"/>
  <c r="F95" i="4" s="1"/>
  <c r="G85" i="4"/>
  <c r="G95" i="4" s="1"/>
  <c r="G14" i="4"/>
  <c r="G13" i="4"/>
  <c r="E12" i="4"/>
  <c r="G12" i="4" s="1"/>
  <c r="E7" i="4"/>
  <c r="E8" i="4" s="1"/>
  <c r="G8" i="4" s="1"/>
  <c r="G6" i="4"/>
  <c r="G5" i="4"/>
  <c r="D15" i="9"/>
  <c r="F15" i="9" s="1"/>
  <c r="D6" i="1"/>
  <c r="F5" i="12"/>
  <c r="F6" i="12"/>
  <c r="D7" i="12"/>
  <c r="D8" i="12" s="1"/>
  <c r="F8" i="12" s="1"/>
  <c r="D32" i="12"/>
  <c r="E32" i="12"/>
  <c r="F17" i="12"/>
  <c r="F14" i="12"/>
  <c r="F13" i="12"/>
  <c r="D12" i="12"/>
  <c r="F12" i="12" s="1"/>
  <c r="F14" i="9"/>
  <c r="F13" i="9"/>
  <c r="D12" i="9"/>
  <c r="F12" i="9" s="1"/>
  <c r="D7" i="9"/>
  <c r="F7" i="9" s="1"/>
  <c r="F6" i="9"/>
  <c r="E38" i="9"/>
  <c r="D38" i="9"/>
  <c r="F16" i="9"/>
  <c r="F5" i="9"/>
  <c r="F24" i="11"/>
  <c r="F23" i="11"/>
  <c r="F22" i="11"/>
  <c r="F21" i="11"/>
  <c r="F20" i="11"/>
  <c r="F19" i="11"/>
  <c r="F18" i="11"/>
  <c r="F17" i="11"/>
  <c r="F16" i="11"/>
  <c r="F15" i="11"/>
  <c r="F14" i="11"/>
  <c r="F11" i="11"/>
  <c r="F10" i="11"/>
  <c r="F9" i="11"/>
  <c r="F8" i="11"/>
  <c r="F7" i="11"/>
  <c r="F6" i="11"/>
  <c r="F5" i="11"/>
  <c r="F27" i="10"/>
  <c r="F26" i="10"/>
  <c r="F25" i="10"/>
  <c r="F24" i="10"/>
  <c r="F23" i="10"/>
  <c r="F22" i="10"/>
  <c r="F21" i="10"/>
  <c r="F20" i="10"/>
  <c r="F19" i="10"/>
  <c r="F18" i="10"/>
  <c r="F17" i="10"/>
  <c r="F16" i="10"/>
  <c r="F13" i="10"/>
  <c r="F12" i="10"/>
  <c r="F11" i="10"/>
  <c r="F10" i="10"/>
  <c r="F9" i="10"/>
  <c r="F8" i="10"/>
  <c r="F7" i="10"/>
  <c r="F6" i="10"/>
  <c r="F5" i="10"/>
  <c r="D15" i="12" l="1"/>
  <c r="F15" i="12" s="1"/>
  <c r="D15" i="15"/>
  <c r="F15" i="15" s="1"/>
  <c r="F17" i="15" s="1"/>
  <c r="E15" i="5"/>
  <c r="G15" i="5" s="1"/>
  <c r="G16" i="5" s="1"/>
  <c r="E15" i="6"/>
  <c r="G15" i="6" s="1"/>
  <c r="G16" i="6"/>
  <c r="G17" i="23"/>
  <c r="F49" i="27"/>
  <c r="G7" i="7"/>
  <c r="G9" i="7" s="1"/>
  <c r="P23" i="8"/>
  <c r="F25" i="11"/>
  <c r="D8" i="17"/>
  <c r="F8" i="17" s="1"/>
  <c r="E33" i="7"/>
  <c r="G33" i="7" s="1"/>
  <c r="G34" i="7" s="1"/>
  <c r="P22" i="8"/>
  <c r="E51" i="5"/>
  <c r="G51" i="5" s="1"/>
  <c r="F18" i="26"/>
  <c r="E8" i="7"/>
  <c r="G8" i="7" s="1"/>
  <c r="G9" i="5"/>
  <c r="E51" i="6"/>
  <c r="G51" i="6" s="1"/>
  <c r="G52" i="6" s="1"/>
  <c r="F27" i="27"/>
  <c r="F29" i="27" s="1"/>
  <c r="F38" i="27" s="1"/>
  <c r="F40" i="27" s="1"/>
  <c r="F14" i="10"/>
  <c r="F58" i="27"/>
  <c r="F60" i="27" s="1"/>
  <c r="F28" i="10"/>
  <c r="G16" i="7"/>
  <c r="G7" i="6"/>
  <c r="G9" i="6" s="1"/>
  <c r="G43" i="6"/>
  <c r="G45" i="6" s="1"/>
  <c r="D35" i="27"/>
  <c r="F35" i="27" s="1"/>
  <c r="F37" i="27" s="1"/>
  <c r="P21" i="8"/>
  <c r="P24" i="8" s="1"/>
  <c r="G43" i="5"/>
  <c r="F12" i="11"/>
  <c r="G52" i="5"/>
  <c r="R16" i="8"/>
  <c r="R17" i="8" s="1"/>
  <c r="R18" i="8" s="1"/>
  <c r="O23" i="8" s="1"/>
  <c r="G45" i="5"/>
  <c r="G53" i="5" s="1"/>
  <c r="G54" i="5" s="1"/>
  <c r="G55" i="5" s="1"/>
  <c r="G88" i="5" s="1"/>
  <c r="G89" i="5" s="1"/>
  <c r="F9" i="20"/>
  <c r="F18" i="20" s="1"/>
  <c r="F20" i="20" s="1"/>
  <c r="F18" i="27"/>
  <c r="F20" i="27" s="1"/>
  <c r="F67" i="27"/>
  <c r="D68" i="27"/>
  <c r="F68" i="27" s="1"/>
  <c r="D75" i="27"/>
  <c r="F75" i="27" s="1"/>
  <c r="F77" i="27" s="1"/>
  <c r="F7" i="12"/>
  <c r="F9" i="12" s="1"/>
  <c r="G96" i="4"/>
  <c r="F19" i="26"/>
  <c r="F21" i="26" s="1"/>
  <c r="L16" i="8"/>
  <c r="L17" i="8" s="1"/>
  <c r="L18" i="8" s="1"/>
  <c r="O22" i="8" s="1"/>
  <c r="G89" i="22"/>
  <c r="F16" i="8"/>
  <c r="F18" i="21"/>
  <c r="F20" i="21" s="1"/>
  <c r="F7" i="18"/>
  <c r="F9" i="18" s="1"/>
  <c r="D15" i="18"/>
  <c r="F15" i="18" s="1"/>
  <c r="F17" i="18" s="1"/>
  <c r="G101" i="7"/>
  <c r="G27" i="7"/>
  <c r="E44" i="7"/>
  <c r="G44" i="7" s="1"/>
  <c r="G45" i="7" s="1"/>
  <c r="E51" i="7"/>
  <c r="G51" i="7" s="1"/>
  <c r="G52" i="7" s="1"/>
  <c r="F17" i="17"/>
  <c r="G99" i="6"/>
  <c r="G25" i="6"/>
  <c r="G27" i="6" s="1"/>
  <c r="E33" i="6"/>
  <c r="G33" i="6" s="1"/>
  <c r="G34" i="6" s="1"/>
  <c r="F7" i="17"/>
  <c r="F9" i="17" s="1"/>
  <c r="F18" i="17" s="1"/>
  <c r="F20" i="17" s="1"/>
  <c r="D8" i="16"/>
  <c r="F8" i="16" s="1"/>
  <c r="F7" i="16"/>
  <c r="G25" i="5"/>
  <c r="G27" i="5" s="1"/>
  <c r="E33" i="5"/>
  <c r="G33" i="5" s="1"/>
  <c r="G34" i="5" s="1"/>
  <c r="A33" i="1"/>
  <c r="D8" i="15"/>
  <c r="F8" i="15" s="1"/>
  <c r="F9" i="15" s="1"/>
  <c r="E26" i="4"/>
  <c r="G26" i="4" s="1"/>
  <c r="G27" i="4" s="1"/>
  <c r="E33" i="4"/>
  <c r="G33" i="4" s="1"/>
  <c r="G34" i="4" s="1"/>
  <c r="G52" i="4"/>
  <c r="E44" i="4"/>
  <c r="G44" i="4" s="1"/>
  <c r="G43" i="4"/>
  <c r="E15" i="4"/>
  <c r="G15" i="4" s="1"/>
  <c r="G16" i="4" s="1"/>
  <c r="G7" i="4"/>
  <c r="G9" i="4" s="1"/>
  <c r="F18" i="12"/>
  <c r="F17" i="9"/>
  <c r="D8" i="9"/>
  <c r="F8" i="9" s="1"/>
  <c r="F9" i="9" s="1"/>
  <c r="F18" i="15" l="1"/>
  <c r="F20" i="15" s="1"/>
  <c r="G17" i="5"/>
  <c r="G18" i="5" s="1"/>
  <c r="G17" i="7"/>
  <c r="G17" i="6"/>
  <c r="G18" i="6" s="1"/>
  <c r="G19" i="6" s="1"/>
  <c r="E91" i="6" s="1"/>
  <c r="E92" i="6" s="1"/>
  <c r="F29" i="10"/>
  <c r="F31" i="10" s="1"/>
  <c r="G53" i="6"/>
  <c r="G54" i="6" s="1"/>
  <c r="G35" i="5"/>
  <c r="G53" i="7"/>
  <c r="G19" i="5"/>
  <c r="E88" i="5" s="1"/>
  <c r="E89" i="5" s="1"/>
  <c r="F26" i="11"/>
  <c r="F28" i="11" s="1"/>
  <c r="F9" i="16"/>
  <c r="F18" i="16" s="1"/>
  <c r="F20" i="16" s="1"/>
  <c r="F69" i="27"/>
  <c r="F78" i="27" s="1"/>
  <c r="F80" i="27" s="1"/>
  <c r="F81" i="27" s="1"/>
  <c r="F17" i="8"/>
  <c r="F18" i="8" s="1"/>
  <c r="O21" i="8" s="1"/>
  <c r="O24" i="8" s="1"/>
  <c r="F18" i="18"/>
  <c r="F20" i="18" s="1"/>
  <c r="G54" i="7"/>
  <c r="G55" i="7"/>
  <c r="G93" i="7" s="1"/>
  <c r="G94" i="7" s="1"/>
  <c r="G18" i="7"/>
  <c r="G19" i="7"/>
  <c r="E93" i="7" s="1"/>
  <c r="E94" i="7" s="1"/>
  <c r="G35" i="7"/>
  <c r="G35" i="6"/>
  <c r="G36" i="5"/>
  <c r="G37" i="5" s="1"/>
  <c r="F88" i="5" s="1"/>
  <c r="F89" i="5" s="1"/>
  <c r="G45" i="4"/>
  <c r="G53" i="4" s="1"/>
  <c r="G35" i="4"/>
  <c r="G17" i="4"/>
  <c r="F19" i="12"/>
  <c r="F21" i="12" s="1"/>
  <c r="F18" i="9"/>
  <c r="F20" i="9" s="1"/>
  <c r="G90" i="5" l="1"/>
  <c r="G55" i="6"/>
  <c r="G91" i="6" s="1"/>
  <c r="G92" i="6" s="1"/>
  <c r="G36" i="7"/>
  <c r="G37" i="7" s="1"/>
  <c r="F93" i="7" s="1"/>
  <c r="F94" i="7" s="1"/>
  <c r="G95" i="7" s="1"/>
  <c r="G36" i="6"/>
  <c r="G37" i="6" s="1"/>
  <c r="F91" i="6" s="1"/>
  <c r="F92" i="6" s="1"/>
  <c r="G93" i="6" s="1"/>
  <c r="G36" i="4"/>
  <c r="G37" i="4" s="1"/>
  <c r="F86" i="4" s="1"/>
  <c r="F87" i="4" s="1"/>
  <c r="G54" i="4"/>
  <c r="G55" i="4" s="1"/>
  <c r="G86" i="4" s="1"/>
  <c r="G87" i="4" s="1"/>
  <c r="G18" i="4"/>
  <c r="G19" i="4" s="1"/>
  <c r="E86" i="4" l="1"/>
  <c r="E87" i="4" s="1"/>
  <c r="G88" i="4" s="1"/>
</calcChain>
</file>

<file path=xl/sharedStrings.xml><?xml version="1.0" encoding="utf-8"?>
<sst xmlns="http://schemas.openxmlformats.org/spreadsheetml/2006/main" count="1938" uniqueCount="305">
  <si>
    <t>1 корпус</t>
  </si>
  <si>
    <t>2 корпус</t>
  </si>
  <si>
    <t>3 корпус</t>
  </si>
  <si>
    <t>4 корпус</t>
  </si>
  <si>
    <t>5 корпус</t>
  </si>
  <si>
    <t xml:space="preserve">кровля </t>
  </si>
  <si>
    <t>входная группа</t>
  </si>
  <si>
    <t>лестничные марши</t>
  </si>
  <si>
    <t>Площадь, м*2</t>
  </si>
  <si>
    <t>сумма, руб</t>
  </si>
  <si>
    <t>сроки, день</t>
  </si>
  <si>
    <t>Заглубленный проезд</t>
  </si>
  <si>
    <t>холодный проезд</t>
  </si>
  <si>
    <t>территория</t>
  </si>
  <si>
    <t>Все корпуса</t>
  </si>
  <si>
    <t>ИТОГО</t>
  </si>
  <si>
    <t>этаж/тип</t>
  </si>
  <si>
    <t>№ п/п</t>
  </si>
  <si>
    <t>Наименование работы</t>
  </si>
  <si>
    <t>Ед. изм</t>
  </si>
  <si>
    <t>Количество</t>
  </si>
  <si>
    <t>Цена за ед., руб.,          материал с НДС</t>
  </si>
  <si>
    <t>Стоимость, руб.,             с НДС</t>
  </si>
  <si>
    <t>1.</t>
  </si>
  <si>
    <t>Работы</t>
  </si>
  <si>
    <t>1.1</t>
  </si>
  <si>
    <t>м.кв.</t>
  </si>
  <si>
    <t>1.2</t>
  </si>
  <si>
    <t>1.3</t>
  </si>
  <si>
    <t>м.п.</t>
  </si>
  <si>
    <t>1.4</t>
  </si>
  <si>
    <t>1.5</t>
  </si>
  <si>
    <t>2.</t>
  </si>
  <si>
    <t>Материалы</t>
  </si>
  <si>
    <t>2.1</t>
  </si>
  <si>
    <t>Грунтовка  глубокого проникновения ОСНОВИТ 10л</t>
  </si>
  <si>
    <t>шт.</t>
  </si>
  <si>
    <t>2.2</t>
  </si>
  <si>
    <t>л.</t>
  </si>
  <si>
    <t>2.3</t>
  </si>
  <si>
    <t>2.4</t>
  </si>
  <si>
    <t>2.5</t>
  </si>
  <si>
    <t>Материал укрывочный</t>
  </si>
  <si>
    <t>2.6</t>
  </si>
  <si>
    <t>Шпатлевка Ветонит ЛР+ 25 кг</t>
  </si>
  <si>
    <t>Расчет стоимости работ по ремонту ЦТП по адресу: пр-т Вернадского д.94 к.5 с1 эт.  -2</t>
  </si>
  <si>
    <t xml:space="preserve">Цена за ед., руб.,         </t>
  </si>
  <si>
    <t>ЦТП</t>
  </si>
  <si>
    <t>Грунтовка, окраска потолка в два слоя колерованой влагоустойчивой краской  RAL 9010</t>
  </si>
  <si>
    <t>Грунтовка, окраска стен в два слоя  колерованой влагоустойчивой краской  RAL 7032</t>
  </si>
  <si>
    <t>Частичная зачистка шпатлевка стен и потолка</t>
  </si>
  <si>
    <t>Укладка керамогранита с последующей затиркой швов</t>
  </si>
  <si>
    <t xml:space="preserve">Устройство стяжки </t>
  </si>
  <si>
    <t>1.6</t>
  </si>
  <si>
    <t>Оштукатуривание поверхностей стен</t>
  </si>
  <si>
    <t>1.7</t>
  </si>
  <si>
    <t>Покраска металлического основания под нагревательными баками</t>
  </si>
  <si>
    <t>1.8</t>
  </si>
  <si>
    <t>Покраска металлической балки тали</t>
  </si>
  <si>
    <t>1.9</t>
  </si>
  <si>
    <t>Заполнение дефшва мастикой</t>
  </si>
  <si>
    <t>ИТОГО работы</t>
  </si>
  <si>
    <t>Краска влагостойкая колерованая  RAL 9010 (9л)</t>
  </si>
  <si>
    <t>Краска влагостойкая колерованая  RAL 7032 (9л)</t>
  </si>
  <si>
    <t xml:space="preserve">Керамогранит  30х30 см </t>
  </si>
  <si>
    <t>2.7</t>
  </si>
  <si>
    <t>Затирка шовная</t>
  </si>
  <si>
    <t>кг</t>
  </si>
  <si>
    <t>2.8</t>
  </si>
  <si>
    <t>Сухая смесь М150 50 кг</t>
  </si>
  <si>
    <t>2.9</t>
  </si>
  <si>
    <t>Мастика Сазиласт 16,5 кг</t>
  </si>
  <si>
    <t>2.10</t>
  </si>
  <si>
    <t xml:space="preserve">Клей плиточный 25 кг </t>
  </si>
  <si>
    <t>2.11</t>
  </si>
  <si>
    <t>Эмаль алкидная серая  2,7 кг</t>
  </si>
  <si>
    <t>2.12</t>
  </si>
  <si>
    <t>Транспортные расходы</t>
  </si>
  <si>
    <t>услуга</t>
  </si>
  <si>
    <t xml:space="preserve">ИТОГО материалы </t>
  </si>
  <si>
    <t>ИТОГО материалы и работа</t>
  </si>
  <si>
    <t>НДС 18%</t>
  </si>
  <si>
    <t>ВСЕГО С НДС</t>
  </si>
  <si>
    <t>Расчет стоимости работ по ремонту коллекторной по адресу: пр-т Вернадского д.94 к.5 с1 эт.  -3</t>
  </si>
  <si>
    <t>Коллекторная</t>
  </si>
  <si>
    <t>Грунтовка, окраска стен в два слоя  колерованой влагоустойчивой краской  RAL 9010</t>
  </si>
  <si>
    <t>Покраска дверного блока</t>
  </si>
  <si>
    <t>Эмаль алкидная белая 2,7 кг</t>
  </si>
  <si>
    <t>Скотч малярный</t>
  </si>
  <si>
    <t>Л1</t>
  </si>
  <si>
    <t>Л3</t>
  </si>
  <si>
    <t>Л4</t>
  </si>
  <si>
    <t>Л5</t>
  </si>
  <si>
    <t>Л6</t>
  </si>
  <si>
    <t>Л8</t>
  </si>
  <si>
    <t xml:space="preserve">СТЕНЫ </t>
  </si>
  <si>
    <t>ПОТОЛОК</t>
  </si>
  <si>
    <t>Л2</t>
  </si>
  <si>
    <t>Лестничный марш Л1-Л2-Л3-Л4-Л5-Л6-Л7-Л8</t>
  </si>
  <si>
    <t>Расчет стоимости работ по ремонту лестничных маршей Л1-Л2-Л3-Л4-Л5-Л6-Л7-Л8 по адресу: пр-т Вернадского д.94 к.1</t>
  </si>
  <si>
    <t>Краска  EURO 7 колерованая  RAL 9010 (9л)</t>
  </si>
  <si>
    <t>приквартирные и лифтовые холлы (частичный ремонт согласно схеме )</t>
  </si>
  <si>
    <t>Расчет стоимости работ по ремонту вестебюля по адресу: пр-т Вернадского д.94 к.1</t>
  </si>
  <si>
    <t xml:space="preserve"> вестебюля и лифтового холла на отм. +0,000 и - 3,500 </t>
  </si>
  <si>
    <t>вестибюль</t>
  </si>
  <si>
    <t>холл 0.000</t>
  </si>
  <si>
    <t>холл                    -3.500</t>
  </si>
  <si>
    <t>Грунтовка, окраска потолка в два слоя колерованой краской  RAL 9010</t>
  </si>
  <si>
    <t>Грунтовка, окраска стен в два слоя  колерованой  краской  RAL 9010</t>
  </si>
  <si>
    <t xml:space="preserve">Грунтовка, окраска потолка в два слоя колерованой  краской  </t>
  </si>
  <si>
    <t xml:space="preserve">Грунтовка, окраска стен в два слоя  колерованой краской   </t>
  </si>
  <si>
    <t>Краска  Caparol колерованая  Salbei 15</t>
  </si>
  <si>
    <t xml:space="preserve">этаж </t>
  </si>
  <si>
    <t>коридор</t>
  </si>
  <si>
    <t>лифтовый холл</t>
  </si>
  <si>
    <t>тамбур</t>
  </si>
  <si>
    <t>Коридор</t>
  </si>
  <si>
    <t>Стоимость одного участка</t>
  </si>
  <si>
    <t>Количество участков</t>
  </si>
  <si>
    <t>ИТОГО С НДС</t>
  </si>
  <si>
    <t>Тамбур</t>
  </si>
  <si>
    <t xml:space="preserve">Грунтовка, окраска стен в два слоя  колерованой  краской   </t>
  </si>
  <si>
    <t xml:space="preserve">Грунтовка, окраска потолка в два слоя колерованой краской   </t>
  </si>
  <si>
    <t>Краска  EURO 7 колерованая  (9л)</t>
  </si>
  <si>
    <t>Холл</t>
  </si>
  <si>
    <t>Расчет стоимости работ по ремонту типового коридора, холла и тамбура по адресу: пр-т Вернадского д.94 к.1</t>
  </si>
  <si>
    <t>ВСЕГО С НДС по типовому коридору</t>
  </si>
  <si>
    <t>ВСЕГО С НДС по потолку холла</t>
  </si>
  <si>
    <t>Расчет стоимости работ по ремонту вестебюля по адресу: пр-т Вернадского д.94 к.2</t>
  </si>
  <si>
    <t>Строительная часть</t>
  </si>
  <si>
    <t>Л7, Л1</t>
  </si>
  <si>
    <t xml:space="preserve"> Л1, Л7</t>
  </si>
  <si>
    <t>Расчет стоимости работ по ремонту лестничных маршей Л1-Л2-Л3-Л4-Л5-Л6-Л7-Л8 по адресу: пр-т Вернадского д.94 к.2</t>
  </si>
  <si>
    <t xml:space="preserve">Краска  Caparol колерованая   </t>
  </si>
  <si>
    <t>Расчет стоимости работ по ремонту типового коридора, холла и тамбура по адресу: пр-т Вернадского д.94 к.2</t>
  </si>
  <si>
    <t>Расчет стоимости работ по ремонту типового коридора, холла и тамбура по адресу: пр-т Вернадского д.94 к.3</t>
  </si>
  <si>
    <t>Расчет стоимости работ по ремонту лестничных маршей Л1-Л2-Л3-Л4-Л5-Л6-Л7-Л8 по адресу: пр-т Вернадского д.94 к.3</t>
  </si>
  <si>
    <t>Расчет стоимости работ по ремонту лестничных маршей Л1-Л2-Л3-Л4-Л5-Л6-Л7-Л8 по адресу: пр-т Вернадского д.94 к.4</t>
  </si>
  <si>
    <t>м2</t>
  </si>
  <si>
    <t>Расчет стоимости работ по ремонту типового коридора, холла и тамбура по адресу: пр-т Вернадского д.94 к.4</t>
  </si>
  <si>
    <t xml:space="preserve">Краска  Caparol  </t>
  </si>
  <si>
    <t>Расчет стоимости работ по ремонту вестебюля по адресу: пр-т Вернадского д.94 к.3</t>
  </si>
  <si>
    <t>Расчет стоимости работ по ремонту вестебюля по адресу: пр-т Вернадского д.94 к.4</t>
  </si>
  <si>
    <t>Цена за ед., руб.,          работа с НДС</t>
  </si>
  <si>
    <t>Верхний уровень паркинга на отметке -0,250 (180,850)</t>
  </si>
  <si>
    <t>Ремонт поверхностей стен, потолка и участка пола пожарный отсек №1</t>
  </si>
  <si>
    <t>Грунтовка, окраска потолка водоэмульсионной краской  RAL(1013 требуется уточнить)</t>
  </si>
  <si>
    <t>Грунтовка, окраска стен водоэмульсионной краской  RAL(9002 требуется уточнить)</t>
  </si>
  <si>
    <t>Грунтовка, окраска колонн водоэмульсионной краской  RAL(9002 требуется уточнить)</t>
  </si>
  <si>
    <t xml:space="preserve">шт. </t>
  </si>
  <si>
    <t>ИТОГО:</t>
  </si>
  <si>
    <t>Ремонт поверхностей стен, потолка и участка пола пожарный отсек №2</t>
  </si>
  <si>
    <t>3.</t>
  </si>
  <si>
    <t>Ремонт поверхностей стен, потолка и участка пола пожарный отсек №3</t>
  </si>
  <si>
    <t>3.1</t>
  </si>
  <si>
    <t>3.2</t>
  </si>
  <si>
    <t>3.3</t>
  </si>
  <si>
    <t>3.4</t>
  </si>
  <si>
    <t>3.5</t>
  </si>
  <si>
    <t>4.</t>
  </si>
  <si>
    <t>Ремонт поверхностей стен, потолка и участка пола пожарный отсек №4</t>
  </si>
  <si>
    <t>4.1</t>
  </si>
  <si>
    <t>4.2</t>
  </si>
  <si>
    <t>4.3</t>
  </si>
  <si>
    <t>4.4</t>
  </si>
  <si>
    <t>4.5</t>
  </si>
  <si>
    <t>5.</t>
  </si>
  <si>
    <t>Ремонт поверхностей стен, потолка и участка пола пожарный отсек №5</t>
  </si>
  <si>
    <t>5.1</t>
  </si>
  <si>
    <t>5.2</t>
  </si>
  <si>
    <t>5.3</t>
  </si>
  <si>
    <t>5.4</t>
  </si>
  <si>
    <t>5.5</t>
  </si>
  <si>
    <t>6.</t>
  </si>
  <si>
    <t>Ремонт поверхностей стен, потолка и участка пола пожарный отсек №6</t>
  </si>
  <si>
    <t>6.1</t>
  </si>
  <si>
    <t>Грунтовка, окраска потолка водоэмульсионной краской  RAL (1013 требуется уточнить)</t>
  </si>
  <si>
    <t>6.2</t>
  </si>
  <si>
    <t>Грунтовка, окраска стен водоэмульсионной краской  RAL (9002 требуется уточнить)</t>
  </si>
  <si>
    <t>6.3</t>
  </si>
  <si>
    <t>Грунтовка, окраска колонн водоэмульсионной краской  RAL (9002 требуется уточнить)</t>
  </si>
  <si>
    <t>6.4</t>
  </si>
  <si>
    <t>6.5</t>
  </si>
  <si>
    <t>Нижний уровень паркинга на отметке -3,550 (177,550)</t>
  </si>
  <si>
    <t>7.</t>
  </si>
  <si>
    <t>Ремонт поверхностей стен, потолка и участка пола пожарный отсек №7</t>
  </si>
  <si>
    <t>7.1</t>
  </si>
  <si>
    <t>7.2</t>
  </si>
  <si>
    <t>7.3</t>
  </si>
  <si>
    <t>7.4</t>
  </si>
  <si>
    <t>7.5</t>
  </si>
  <si>
    <t>8.</t>
  </si>
  <si>
    <t>Ремонт поверхностей стен, потолка и участка пола пожарный отсек №8</t>
  </si>
  <si>
    <t>8.1</t>
  </si>
  <si>
    <t>8.2</t>
  </si>
  <si>
    <t>8.3</t>
  </si>
  <si>
    <t>8.4</t>
  </si>
  <si>
    <t>8.5</t>
  </si>
  <si>
    <t>9.</t>
  </si>
  <si>
    <t>Ремонт поверхностей стен, потолка и участка пола пожарный отсек №9</t>
  </si>
  <si>
    <t>9.1</t>
  </si>
  <si>
    <t>9.2</t>
  </si>
  <si>
    <t>9.3</t>
  </si>
  <si>
    <t>9.4</t>
  </si>
  <si>
    <t>9.5</t>
  </si>
  <si>
    <t>10.</t>
  </si>
  <si>
    <t>Ремонт поверхностей стен, потолка и участка пола пожарный отсек №10</t>
  </si>
  <si>
    <t>10.1</t>
  </si>
  <si>
    <t>10.2</t>
  </si>
  <si>
    <t>10.3</t>
  </si>
  <si>
    <t>10.4</t>
  </si>
  <si>
    <t>10.5</t>
  </si>
  <si>
    <t>11.</t>
  </si>
  <si>
    <t>Ремонт поверхностей стен, потолка и участка пола пожарный отсек №11</t>
  </si>
  <si>
    <t>11.1</t>
  </si>
  <si>
    <t>11.2</t>
  </si>
  <si>
    <t>11.3</t>
  </si>
  <si>
    <t>11.4</t>
  </si>
  <si>
    <t>11.5</t>
  </si>
  <si>
    <t>12.</t>
  </si>
  <si>
    <t>Ремонт поверхностей стен, потолка и участка пола пожарный отсек №12</t>
  </si>
  <si>
    <t>12.1</t>
  </si>
  <si>
    <t>12.2</t>
  </si>
  <si>
    <t>12.3</t>
  </si>
  <si>
    <t>12.4</t>
  </si>
  <si>
    <t>12.5</t>
  </si>
  <si>
    <t>Холодный проезд, пожарный отсек №13</t>
  </si>
  <si>
    <t>Грунтовка, окраска потолка фасадной краской  RAL (1013 требуется уточнить)</t>
  </si>
  <si>
    <t>Грунтовка, окраска стен фасадной краской  RAL (9002 требуется уточнить)</t>
  </si>
  <si>
    <t>Демонтаж существуещего участка бетонного покрытия покрытия пола, толщина 80-120 мм. (требуется уточнить, 5% от покрытия площади проездов 640м2)</t>
  </si>
  <si>
    <t>Холодный проезд, пожарный отсек №14</t>
  </si>
  <si>
    <t>Демонтаж существуещего участка бетонного покрытия покрытия пола, толщина 80-120 мм. (требуется уточнить, 5% от покрытия площади проездов 940 м2)</t>
  </si>
  <si>
    <t>Заглубленный проезд на отметке -3,550 (177,550)</t>
  </si>
  <si>
    <t>Грунтовка, окраска колонн фасадной краской  RAL (9002 требуется уточнить)</t>
  </si>
  <si>
    <t>Инъектирование деформационного шва  и других конструктивных швов бетонирования  (указать стоимость 1 м.п. исходя из примерного объема 100 м.п. объем необхоимо уточнять)</t>
  </si>
  <si>
    <t>Инъектирование  усадочных трещин по перекрытию (указать стоимость 1 м.п. исходя из примерного объема 100 м.п. объем необхоимо уточнять)</t>
  </si>
  <si>
    <t>Инъектирование трещин по участку железобетонной стены (указать стоимость 1 м.п. исходя из примерного объема 100 м.п. объем необхоимо уточнять)</t>
  </si>
  <si>
    <t>Устранение протечек между монолитной ж.б. плитой фундамента и покрытия пола из бетона В30 ( указать стоимость 1 м.кв. исходя из примерного объема 100 м.кв. объем необхоимо уточнять)</t>
  </si>
  <si>
    <t xml:space="preserve">*По всем объемам требуется контрольный замер </t>
  </si>
  <si>
    <t>**В жилых домах в период проведения ремонтно-строительных работ не допускается:</t>
  </si>
  <si>
    <t>- производить работы в воскресные и праздничные нерабочие дни;</t>
  </si>
  <si>
    <t>- производить работы сопряженные с шумом в обеденное время с 13.00 до 15.00;</t>
  </si>
  <si>
    <t>- начинать работы, сопряженные с шумом, ранее 9.00 и (или) заканчивать их позднее 19.00;</t>
  </si>
  <si>
    <t xml:space="preserve">- применять при производстве работ оборудование и инструменты, вызывающие превышение нормативно допустимого </t>
  </si>
  <si>
    <t xml:space="preserve"> уровня шума и вибрации;</t>
  </si>
  <si>
    <t>- вести работы без специальных мероприятий, исключающих причинение ущерба смежным помещениям;</t>
  </si>
  <si>
    <t xml:space="preserve">- загромождать и загрязнять строительными материалами и (или) отходами эвакуационные пути, другие места общего </t>
  </si>
  <si>
    <t xml:space="preserve"> пользования;</t>
  </si>
  <si>
    <t>- использовать пассажирские лифты для транспортировки строительных материалов и отходов без упаковки.</t>
  </si>
  <si>
    <t>Корпус №5 секц 1</t>
  </si>
  <si>
    <t>Корпус № 5 секц 2</t>
  </si>
  <si>
    <t>Корпус № 5 секц 3</t>
  </si>
  <si>
    <t>Корпус № 5 секц 4</t>
  </si>
  <si>
    <t>Корпус № 5 секц 5</t>
  </si>
  <si>
    <t>Корпус № 5 секц 6</t>
  </si>
  <si>
    <t>Корпус № 5 секц 7</t>
  </si>
  <si>
    <t>стены коридор</t>
  </si>
  <si>
    <t>потолок коридор</t>
  </si>
  <si>
    <t>Коридор потолок</t>
  </si>
  <si>
    <t>Лифтовый холл потолок</t>
  </si>
  <si>
    <t>Демонтаж существуещего участка бетонного покрытия покрытия пола, толщина 80-120 мм. из бетона В 30  с пропиткой составом "Ашфорд-формула с последующей шлифовкой (требуется уточнить, стоимость дана на 5% от покрытия площади проездов 5642 м2)</t>
  </si>
  <si>
    <t xml:space="preserve">ИТОГО </t>
  </si>
  <si>
    <t>ВСЕГО ремонт в заглубленном и инъектирование</t>
  </si>
  <si>
    <t>Ориентировочный объёмов по инъектированию в заглубленном проезде на отметке -3,550 (177,550)</t>
  </si>
  <si>
    <t>Ориентировочный сметный расчет на выполнение ремонта поверхностей стен, потолка и участка пола в заглубленном проезде расположеном по адресу: пр-т Вернадского д.94 к.1-4</t>
  </si>
  <si>
    <t>Демонтаж существуещего участка бетонного покрытия покрытия пола, толщина 80-120 мм. (требуется уточнить, 5% от покрытия площади проездов 2307,37 м2)</t>
  </si>
  <si>
    <t>Холодный проезд, частичный ремонт напольного бетонного покрытия, ремонт стены расположенной вдоль оси АА3/1 -АА6/1 на -2 этаже отм.-5.400 между осями 3-31</t>
  </si>
  <si>
    <t>ВСЕГО  по холодному проезду</t>
  </si>
  <si>
    <t xml:space="preserve">Демонтаж существуещего участка покрытия пола машиномест/Устройство высоконаполненным эпоксидным составом толщиной 8-9 мм. </t>
  </si>
  <si>
    <t xml:space="preserve">Демонтаж существуещего участка покрытия пола проездов /Устройство высоконаполненным эпоксидным составом толщиной 8-9 мм. </t>
  </si>
  <si>
    <t>ВСЕГО ПО ВЕРХНЕМУ И НИЖНЕМУ УРОВНЮ ПАРКИНГА</t>
  </si>
  <si>
    <t>Площадь поверхностей потолка, стен, колон</t>
  </si>
  <si>
    <t>Площадь напольного покрытия по верхнему и нижнему уровню паркинга</t>
  </si>
  <si>
    <t>Потолок, стены, колонны S=46464,6 м.кв    Проезды и машино-места S=33822,0 м.кв</t>
  </si>
  <si>
    <t>паркинг верхний и нижний уровень</t>
  </si>
  <si>
    <t>Ориентировочный сметный расчет на выполнение ремонта поверхностей стен, потолка и участка пола двухуровневой парковки по адресу: пр-т Вернадского д.94 к.1-5</t>
  </si>
  <si>
    <t>Ориентировочный сметный расчет на выполнение ремонта поверхностей стен, участка пола в холодном проезде расположеных по адресу: пр-т Вернадского д.94 к.5</t>
  </si>
  <si>
    <t xml:space="preserve">Грунтовка, окраска потолка в два слоя  </t>
  </si>
  <si>
    <t>Стены коридор</t>
  </si>
  <si>
    <t>м.кв</t>
  </si>
  <si>
    <t>СЕКЦИЯ</t>
  </si>
  <si>
    <t>2 И 3</t>
  </si>
  <si>
    <t>ЛМ-1/1</t>
  </si>
  <si>
    <t>ЛМ-1л</t>
  </si>
  <si>
    <t>ЛМ-5</t>
  </si>
  <si>
    <t>ЛМ-5л</t>
  </si>
  <si>
    <t>4 И 5</t>
  </si>
  <si>
    <t>ЛМ-6</t>
  </si>
  <si>
    <t>ЛМ-7</t>
  </si>
  <si>
    <t>6 И 7</t>
  </si>
  <si>
    <t>ЛМ-8</t>
  </si>
  <si>
    <t>ЛМ-9</t>
  </si>
  <si>
    <t>ЛМ-10</t>
  </si>
  <si>
    <t>Расчет стоимости работ по ремонту лестничных маршей Л1-ЛМ 10 по адресу:            пр-т Вернадского д.94 к.5</t>
  </si>
  <si>
    <t>Лестничный марш Л1-ЛМ10</t>
  </si>
  <si>
    <t>всего 5 кор МОП</t>
  </si>
  <si>
    <t>Расчет стоимости работ по ремонту вестебюля по адресу: пр-т Вернадского д.94 к.5 с.1</t>
  </si>
  <si>
    <t>Расчет стоимости работ по ремонту вестебюля по адресу: пр-т Вернадского д.94 к.5 с.2-3</t>
  </si>
  <si>
    <t>Расчет стоимости работ по ремонту вестебюля по адресу: пр-т Вернадского д.94 к.5 с.4-5</t>
  </si>
  <si>
    <t xml:space="preserve"> вестебюля и лифтового холла на отм. ± 0,000 </t>
  </si>
  <si>
    <t>Расчет стоимости работ по ремонту вестебюля по адресу: пр-т Вернадского д.94 к.5 с.6-7</t>
  </si>
  <si>
    <t>Всего по с 1-7</t>
  </si>
  <si>
    <t>входная группа 1-7 секция</t>
  </si>
  <si>
    <t>стоимость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</si>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</sst>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8" borderId="10" xfId="1" applyFont="1" applyFill="1" applyBorder="1" applyAlignment="1">
      <alignment horizontal="center" vertical="center" wrapText="1"/>
    </xf>
    <xf numFmtId="0" fontId="4" fillId="8" borderId="11" xfId="1" applyFont="1" applyFill="1" applyBorder="1" applyAlignment="1">
      <alignment horizontal="center" vertical="center" wrapText="1"/>
    </xf>
    <xf numFmtId="4" fontId="4" fillId="8" borderId="11" xfId="1" applyNumberFormat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center" vertical="center" wrapText="1"/>
    </xf>
    <xf numFmtId="0" fontId="0" fillId="0" borderId="13" xfId="0" applyBorder="1"/>
    <xf numFmtId="49" fontId="5" fillId="6" borderId="14" xfId="1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left"/>
    </xf>
    <xf numFmtId="49" fontId="5" fillId="2" borderId="17" xfId="1" applyNumberFormat="1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4" fontId="6" fillId="9" borderId="19" xfId="0" applyNumberFormat="1" applyFont="1" applyFill="1" applyBorder="1" applyAlignment="1">
      <alignment horizontal="center" vertical="center"/>
    </xf>
    <xf numFmtId="49" fontId="5" fillId="2" borderId="18" xfId="1" applyNumberFormat="1" applyFont="1" applyFill="1" applyBorder="1" applyAlignment="1">
      <alignment horizontal="center" vertical="center"/>
    </xf>
    <xf numFmtId="0" fontId="0" fillId="0" borderId="0" xfId="0" applyNumberFormat="1"/>
    <xf numFmtId="2" fontId="5" fillId="0" borderId="0" xfId="0" applyNumberFormat="1" applyFont="1"/>
    <xf numFmtId="4" fontId="0" fillId="0" borderId="0" xfId="0" applyNumberFormat="1"/>
    <xf numFmtId="2" fontId="0" fillId="0" borderId="0" xfId="0" applyNumberFormat="1" applyAlignment="1">
      <alignment horizontal="left"/>
    </xf>
    <xf numFmtId="0" fontId="8" fillId="0" borderId="0" xfId="0" applyNumberFormat="1" applyFont="1"/>
    <xf numFmtId="2" fontId="6" fillId="0" borderId="0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0" applyNumberFormat="1" applyFont="1"/>
    <xf numFmtId="49" fontId="8" fillId="0" borderId="0" xfId="0" applyNumberFormat="1" applyFont="1"/>
    <xf numFmtId="0" fontId="8" fillId="0" borderId="0" xfId="0" applyFont="1"/>
    <xf numFmtId="0" fontId="6" fillId="7" borderId="1" xfId="2" applyFont="1" applyFill="1" applyBorder="1" applyAlignment="1">
      <alignment vertical="center" wrapText="1"/>
    </xf>
    <xf numFmtId="0" fontId="6" fillId="7" borderId="1" xfId="2" applyFont="1" applyFill="1" applyBorder="1" applyAlignment="1">
      <alignment horizontal="center" vertical="center"/>
    </xf>
    <xf numFmtId="2" fontId="6" fillId="7" borderId="1" xfId="3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/>
    </xf>
    <xf numFmtId="4" fontId="6" fillId="7" borderId="19" xfId="0" applyNumberFormat="1" applyFont="1" applyFill="1" applyBorder="1" applyAlignment="1">
      <alignment horizontal="center" vertical="center"/>
    </xf>
    <xf numFmtId="49" fontId="6" fillId="7" borderId="18" xfId="1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left"/>
    </xf>
    <xf numFmtId="0" fontId="7" fillId="0" borderId="0" xfId="2" applyFont="1" applyFill="1" applyBorder="1" applyAlignment="1">
      <alignment vertical="center" wrapText="1"/>
    </xf>
    <xf numFmtId="0" fontId="0" fillId="6" borderId="0" xfId="0" applyFill="1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1" xfId="0" applyBorder="1"/>
    <xf numFmtId="0" fontId="0" fillId="0" borderId="26" xfId="0" applyBorder="1"/>
    <xf numFmtId="4" fontId="0" fillId="0" borderId="1" xfId="0" applyNumberFormat="1" applyBorder="1"/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4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5" fillId="6" borderId="18" xfId="1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9" fontId="6" fillId="0" borderId="29" xfId="1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vertical="center" wrapText="1"/>
    </xf>
    <xf numFmtId="0" fontId="6" fillId="0" borderId="8" xfId="2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9" fontId="6" fillId="0" borderId="31" xfId="1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6" fillId="0" borderId="8" xfId="2" applyFont="1" applyFill="1" applyBorder="1" applyAlignment="1">
      <alignment vertical="center" wrapText="1"/>
    </xf>
    <xf numFmtId="49" fontId="6" fillId="2" borderId="18" xfId="1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5" borderId="0" xfId="0" applyFill="1"/>
    <xf numFmtId="0" fontId="0" fillId="0" borderId="8" xfId="0" applyFill="1" applyBorder="1"/>
    <xf numFmtId="4" fontId="6" fillId="0" borderId="30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5" xfId="0" applyFill="1" applyBorder="1"/>
    <xf numFmtId="49" fontId="6" fillId="0" borderId="33" xfId="1" applyNumberFormat="1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 readingOrder="1"/>
    </xf>
    <xf numFmtId="0" fontId="5" fillId="6" borderId="16" xfId="1" applyFont="1" applyFill="1" applyBorder="1" applyAlignment="1">
      <alignment horizontal="center" vertical="center" wrapText="1" readingOrder="1"/>
    </xf>
    <xf numFmtId="0" fontId="5" fillId="6" borderId="20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vertical="center" wrapText="1" readingOrder="1"/>
    </xf>
    <xf numFmtId="0" fontId="5" fillId="2" borderId="4" xfId="1" applyFont="1" applyFill="1" applyBorder="1" applyAlignment="1">
      <alignment vertical="center" wrapText="1" readingOrder="1"/>
    </xf>
    <xf numFmtId="0" fontId="5" fillId="2" borderId="22" xfId="1" applyFont="1" applyFill="1" applyBorder="1" applyAlignment="1">
      <alignment vertical="center" wrapText="1" readingOrder="1"/>
    </xf>
    <xf numFmtId="0" fontId="5" fillId="2" borderId="9" xfId="1" applyFont="1" applyFill="1" applyBorder="1" applyAlignment="1">
      <alignment horizontal="left" vertical="center" wrapText="1" readingOrder="1"/>
    </xf>
    <xf numFmtId="0" fontId="5" fillId="2" borderId="7" xfId="1" applyFont="1" applyFill="1" applyBorder="1" applyAlignment="1">
      <alignment horizontal="left" vertical="center" wrapText="1" readingOrder="1"/>
    </xf>
    <xf numFmtId="0" fontId="5" fillId="2" borderId="21" xfId="1" applyFont="1" applyFill="1" applyBorder="1" applyAlignment="1">
      <alignment horizontal="left" vertical="center" wrapText="1" readingOrder="1"/>
    </xf>
    <xf numFmtId="0" fontId="7" fillId="0" borderId="2" xfId="2" applyFont="1" applyFill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6" fillId="10" borderId="18" xfId="1" applyNumberFormat="1" applyFont="1" applyFill="1" applyBorder="1" applyAlignment="1">
      <alignment horizontal="center" vertical="center"/>
    </xf>
    <xf numFmtId="0" fontId="7" fillId="10" borderId="2" xfId="2" applyFont="1" applyFill="1" applyBorder="1" applyAlignment="1">
      <alignment vertical="center" wrapText="1"/>
    </xf>
    <xf numFmtId="0" fontId="6" fillId="10" borderId="4" xfId="2" applyFont="1" applyFill="1" applyBorder="1" applyAlignment="1">
      <alignment horizontal="center" vertical="center"/>
    </xf>
    <xf numFmtId="2" fontId="6" fillId="10" borderId="4" xfId="3" applyNumberFormat="1" applyFont="1" applyFill="1" applyBorder="1" applyAlignment="1">
      <alignment horizontal="center" vertical="center" wrapText="1"/>
    </xf>
    <xf numFmtId="4" fontId="6" fillId="10" borderId="4" xfId="0" applyNumberFormat="1" applyFont="1" applyFill="1" applyBorder="1" applyAlignment="1">
      <alignment horizontal="center" vertical="center"/>
    </xf>
    <xf numFmtId="4" fontId="6" fillId="10" borderId="2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5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5" fillId="6" borderId="15" xfId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2" borderId="1" xfId="0" applyFill="1" applyBorder="1"/>
    <xf numFmtId="2" fontId="0" fillId="0" borderId="0" xfId="0" applyNumberFormat="1" applyFill="1"/>
    <xf numFmtId="0" fontId="7" fillId="0" borderId="35" xfId="2" applyFont="1" applyFill="1" applyBorder="1" applyAlignment="1">
      <alignment vertical="center" wrapText="1"/>
    </xf>
    <xf numFmtId="0" fontId="12" fillId="11" borderId="0" xfId="0" applyFont="1" applyFill="1" applyAlignment="1">
      <alignment horizontal="center" vertical="center"/>
    </xf>
    <xf numFmtId="43" fontId="12" fillId="11" borderId="0" xfId="4" applyFont="1" applyFill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2" xfId="4" applyFont="1" applyBorder="1" applyAlignment="1">
      <alignment horizontal="center" vertical="center"/>
    </xf>
    <xf numFmtId="43" fontId="0" fillId="0" borderId="1" xfId="4" applyFont="1" applyBorder="1" applyAlignment="1">
      <alignment vertical="center"/>
    </xf>
    <xf numFmtId="43" fontId="0" fillId="0" borderId="2" xfId="4" applyFont="1" applyBorder="1" applyAlignment="1">
      <alignment vertical="center"/>
    </xf>
    <xf numFmtId="43" fontId="0" fillId="0" borderId="0" xfId="4" applyFont="1" applyAlignment="1">
      <alignment vertical="center"/>
    </xf>
    <xf numFmtId="43" fontId="6" fillId="0" borderId="1" xfId="4" applyFont="1" applyFill="1" applyBorder="1" applyAlignment="1">
      <alignment horizontal="center" vertical="center"/>
    </xf>
    <xf numFmtId="43" fontId="0" fillId="0" borderId="1" xfId="4" applyFont="1" applyFill="1" applyBorder="1" applyAlignment="1">
      <alignment horizontal="center" vertical="center"/>
    </xf>
    <xf numFmtId="43" fontId="6" fillId="0" borderId="1" xfId="4" applyFont="1" applyBorder="1" applyAlignment="1">
      <alignment horizontal="center" vertical="center"/>
    </xf>
    <xf numFmtId="43" fontId="0" fillId="0" borderId="6" xfId="4" applyFont="1" applyBorder="1" applyAlignment="1">
      <alignment horizontal="center" vertical="center"/>
    </xf>
    <xf numFmtId="2" fontId="0" fillId="0" borderId="0" xfId="0" applyNumberFormat="1"/>
    <xf numFmtId="2" fontId="0" fillId="2" borderId="0" xfId="0" applyNumberFormat="1" applyFill="1"/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6" borderId="15" xfId="1" applyFont="1" applyFill="1" applyBorder="1" applyAlignment="1">
      <alignment horizontal="center" vertical="center" wrapText="1" readingOrder="1"/>
    </xf>
    <xf numFmtId="0" fontId="5" fillId="6" borderId="16" xfId="1" applyFont="1" applyFill="1" applyBorder="1" applyAlignment="1">
      <alignment horizontal="center" vertical="center" wrapText="1" readingOrder="1"/>
    </xf>
    <xf numFmtId="0" fontId="5" fillId="6" borderId="20" xfId="1" applyFont="1" applyFill="1" applyBorder="1" applyAlignment="1">
      <alignment horizontal="center" vertical="center" wrapText="1" readingOrder="1"/>
    </xf>
    <xf numFmtId="0" fontId="5" fillId="2" borderId="23" xfId="1" applyFont="1" applyFill="1" applyBorder="1" applyAlignment="1">
      <alignment horizontal="left" vertical="center" wrapText="1" readingOrder="1"/>
    </xf>
    <xf numFmtId="0" fontId="5" fillId="2" borderId="24" xfId="1" applyFont="1" applyFill="1" applyBorder="1" applyAlignment="1">
      <alignment horizontal="left" vertical="center" wrapText="1" readingOrder="1"/>
    </xf>
    <xf numFmtId="0" fontId="5" fillId="2" borderId="25" xfId="1" applyFont="1" applyFill="1" applyBorder="1" applyAlignment="1">
      <alignment horizontal="left" vertical="center" wrapText="1" readingOrder="1"/>
    </xf>
    <xf numFmtId="0" fontId="5" fillId="2" borderId="2" xfId="1" applyFont="1" applyFill="1" applyBorder="1" applyAlignment="1">
      <alignment vertical="center" wrapText="1" readingOrder="1"/>
    </xf>
    <xf numFmtId="0" fontId="5" fillId="2" borderId="4" xfId="1" applyFont="1" applyFill="1" applyBorder="1" applyAlignment="1">
      <alignment vertical="center" wrapText="1" readingOrder="1"/>
    </xf>
    <xf numFmtId="0" fontId="5" fillId="2" borderId="22" xfId="1" applyFont="1" applyFill="1" applyBorder="1" applyAlignment="1">
      <alignment vertical="center" wrapText="1" readingOrder="1"/>
    </xf>
    <xf numFmtId="0" fontId="5" fillId="2" borderId="9" xfId="1" applyFont="1" applyFill="1" applyBorder="1" applyAlignment="1">
      <alignment horizontal="left" vertical="center" wrapText="1" readingOrder="1"/>
    </xf>
    <xf numFmtId="0" fontId="5" fillId="2" borderId="7" xfId="1" applyFont="1" applyFill="1" applyBorder="1" applyAlignment="1">
      <alignment horizontal="left" vertical="center" wrapText="1" readingOrder="1"/>
    </xf>
    <xf numFmtId="0" fontId="5" fillId="2" borderId="21" xfId="1" applyFont="1" applyFill="1" applyBorder="1" applyAlignment="1">
      <alignment horizontal="left" vertical="center" wrapText="1" readingOrder="1"/>
    </xf>
    <xf numFmtId="0" fontId="2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 readingOrder="1"/>
    </xf>
    <xf numFmtId="0" fontId="5" fillId="2" borderId="4" xfId="1" applyFont="1" applyFill="1" applyBorder="1" applyAlignment="1">
      <alignment horizontal="center" vertical="center" wrapText="1" readingOrder="1"/>
    </xf>
    <xf numFmtId="0" fontId="5" fillId="2" borderId="22" xfId="1" applyFont="1" applyFill="1" applyBorder="1" applyAlignment="1">
      <alignment horizontal="center" vertical="center" wrapText="1" readingOrder="1"/>
    </xf>
    <xf numFmtId="0" fontId="5" fillId="6" borderId="2" xfId="1" applyFont="1" applyFill="1" applyBorder="1" applyAlignment="1">
      <alignment horizontal="center" vertical="center" wrapText="1" readingOrder="1"/>
    </xf>
    <xf numFmtId="0" fontId="5" fillId="6" borderId="4" xfId="1" applyFont="1" applyFill="1" applyBorder="1" applyAlignment="1">
      <alignment horizontal="center" vertical="center" wrapText="1" readingOrder="1"/>
    </xf>
    <xf numFmtId="0" fontId="5" fillId="6" borderId="22" xfId="1" applyFont="1" applyFill="1" applyBorder="1" applyAlignment="1">
      <alignment horizontal="center" vertical="center" wrapText="1" readingOrder="1"/>
    </xf>
    <xf numFmtId="0" fontId="8" fillId="0" borderId="0" xfId="0" applyNumberFormat="1" applyFont="1" applyAlignment="1"/>
    <xf numFmtId="0" fontId="0" fillId="0" borderId="0" xfId="0" applyNumberFormat="1" applyAlignment="1"/>
    <xf numFmtId="0" fontId="0" fillId="0" borderId="4" xfId="0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5" fillId="2" borderId="2" xfId="2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5">
    <cellStyle name="Обычный" xfId="0" builtinId="0"/>
    <cellStyle name="Обычный_Копия СМЕТА корректировка после 22 июня" xfId="1"/>
    <cellStyle name="Обычный_Копия СМЕТА корректировка после 22 июня_проект сметы к д.с. 1" xfId="2"/>
    <cellStyle name="Финансовый" xfId="4" builtinId="3"/>
    <cellStyle name="Финансовый_Копия СМЕТА корректировка после 22 июня" xfId="3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6" zoomScale="85" zoomScaleNormal="85" workbookViewId="0"/>
  </sheetViews>
  <sheetFormatPr defaultRowHeight="15" x14ac:dyDescent="0.25"/>
  <cols>
    <col min="1" max="1" width="18.140625" style="2" customWidth="1"/>
    <col min="2" max="2" width="9.140625" style="2"/>
    <col min="3" max="3" width="42.42578125" style="2" customWidth="1"/>
    <col min="4" max="4" width="42.28515625" style="2" customWidth="1"/>
    <col min="5" max="5" width="38.5703125" style="2" customWidth="1"/>
    <col min="6" max="6" width="29.85546875" style="2" customWidth="1"/>
    <col min="7" max="7" width="42.42578125" style="2" customWidth="1"/>
    <col min="8" max="8" width="42.28515625" style="2" customWidth="1"/>
    <col min="9" max="9" width="38.5703125" style="2" customWidth="1"/>
    <col min="10" max="10" width="29.85546875" style="2" customWidth="1"/>
    <col min="11" max="16384" width="9.140625" style="2"/>
  </cols>
  <sheetData>
    <row r="1" spans="1:10" x14ac:dyDescent="0.25">
      <c r="A1" s="5"/>
      <c r="B1" s="5"/>
      <c r="C1" s="5"/>
      <c r="D1" s="5" t="s">
        <v>129</v>
      </c>
      <c r="E1" s="5"/>
      <c r="F1" s="5"/>
    </row>
    <row r="2" spans="1:10" x14ac:dyDescent="0.25">
      <c r="A2" s="4"/>
      <c r="B2" s="56"/>
      <c r="C2" s="172" t="s">
        <v>0</v>
      </c>
      <c r="D2" s="172"/>
      <c r="E2" s="172"/>
      <c r="F2" s="173"/>
      <c r="G2" s="170"/>
      <c r="H2" s="171"/>
      <c r="I2" s="171"/>
      <c r="J2" s="171"/>
    </row>
    <row r="3" spans="1:10" ht="30" x14ac:dyDescent="0.25">
      <c r="A3" s="1"/>
      <c r="B3" s="1"/>
      <c r="C3" s="116" t="s">
        <v>5</v>
      </c>
      <c r="D3" s="3" t="s">
        <v>6</v>
      </c>
      <c r="E3" s="3" t="s">
        <v>101</v>
      </c>
      <c r="F3" s="62" t="s">
        <v>7</v>
      </c>
      <c r="G3" s="63"/>
      <c r="H3" s="61"/>
      <c r="I3" s="61"/>
      <c r="J3" s="61"/>
    </row>
    <row r="4" spans="1:10" ht="30" x14ac:dyDescent="0.25">
      <c r="A4" s="113"/>
      <c r="B4" s="3" t="s">
        <v>8</v>
      </c>
      <c r="C4" s="116"/>
      <c r="D4" s="161">
        <v>445.8</v>
      </c>
      <c r="E4" s="161">
        <v>4595</v>
      </c>
      <c r="F4" s="162">
        <v>6254.6200000000008</v>
      </c>
      <c r="G4" s="63"/>
      <c r="H4" s="9"/>
      <c r="I4" s="9"/>
      <c r="J4" s="9"/>
    </row>
    <row r="5" spans="1:10" ht="30" x14ac:dyDescent="0.25">
      <c r="A5" s="114">
        <f>SUM(C5:J5)</f>
        <v>5274080.6914400002</v>
      </c>
      <c r="B5" s="3" t="s">
        <v>9</v>
      </c>
      <c r="C5" s="116"/>
      <c r="D5" s="161">
        <v>223157.21039999998</v>
      </c>
      <c r="E5" s="163">
        <v>2191282.3161599999</v>
      </c>
      <c r="F5" s="162">
        <v>2859641.1648800001</v>
      </c>
      <c r="G5" s="63"/>
      <c r="H5" s="9"/>
      <c r="I5" s="9"/>
      <c r="J5" s="9"/>
    </row>
    <row r="6" spans="1:10" ht="30" x14ac:dyDescent="0.25">
      <c r="A6" s="109"/>
      <c r="B6" s="3" t="s">
        <v>10</v>
      </c>
      <c r="C6" s="116"/>
      <c r="D6" s="161">
        <f>D4/50</f>
        <v>8.9160000000000004</v>
      </c>
      <c r="E6" s="161">
        <f>E4/100</f>
        <v>45.95</v>
      </c>
      <c r="F6" s="162">
        <f>F4/100</f>
        <v>62.546200000000006</v>
      </c>
      <c r="G6" s="63"/>
      <c r="H6" s="9"/>
      <c r="I6" s="9"/>
      <c r="J6" s="9"/>
    </row>
    <row r="7" spans="1:10" x14ac:dyDescent="0.25">
      <c r="A7" s="115"/>
      <c r="B7" s="56"/>
      <c r="C7" s="172" t="s">
        <v>1</v>
      </c>
      <c r="D7" s="172"/>
      <c r="E7" s="172"/>
      <c r="F7" s="173"/>
      <c r="G7" s="170"/>
      <c r="H7" s="171"/>
      <c r="I7" s="171"/>
      <c r="J7" s="171"/>
    </row>
    <row r="8" spans="1:10" ht="30" x14ac:dyDescent="0.25">
      <c r="A8" s="109"/>
      <c r="B8" s="55"/>
      <c r="C8" s="116" t="s">
        <v>5</v>
      </c>
      <c r="D8" s="3" t="s">
        <v>6</v>
      </c>
      <c r="E8" s="3" t="s">
        <v>101</v>
      </c>
      <c r="F8" s="62" t="s">
        <v>7</v>
      </c>
      <c r="G8" s="63"/>
      <c r="H8" s="61"/>
      <c r="I8" s="61"/>
      <c r="J8" s="61"/>
    </row>
    <row r="9" spans="1:10" ht="30" x14ac:dyDescent="0.25">
      <c r="A9" s="113"/>
      <c r="B9" s="3" t="s">
        <v>8</v>
      </c>
      <c r="C9" s="116"/>
      <c r="D9" s="159">
        <v>445.8</v>
      </c>
      <c r="E9" s="159">
        <v>4505.1000000000004</v>
      </c>
      <c r="F9" s="160">
        <v>6590.38</v>
      </c>
      <c r="G9" s="63"/>
      <c r="H9" s="9"/>
      <c r="I9" s="9"/>
      <c r="J9" s="9"/>
    </row>
    <row r="10" spans="1:10" ht="30" x14ac:dyDescent="0.25">
      <c r="A10" s="114">
        <f>SUM(C10:J10)</f>
        <v>5350946.3729599994</v>
      </c>
      <c r="B10" s="3" t="s">
        <v>9</v>
      </c>
      <c r="C10" s="116"/>
      <c r="D10" s="159">
        <v>223157.21039999998</v>
      </c>
      <c r="E10" s="159">
        <v>2095887.1608</v>
      </c>
      <c r="F10" s="164">
        <v>3031902.0017599999</v>
      </c>
      <c r="G10" s="64"/>
      <c r="H10" s="9"/>
      <c r="I10" s="9"/>
      <c r="J10" s="9"/>
    </row>
    <row r="11" spans="1:10" ht="30" x14ac:dyDescent="0.25">
      <c r="A11" s="113"/>
      <c r="B11" s="3" t="s">
        <v>10</v>
      </c>
      <c r="C11" s="116"/>
      <c r="D11" s="159">
        <f>D9/50</f>
        <v>8.9160000000000004</v>
      </c>
      <c r="E11" s="159">
        <f>E9/100</f>
        <v>45.051000000000002</v>
      </c>
      <c r="F11" s="160">
        <f>F9/100</f>
        <v>65.903800000000004</v>
      </c>
      <c r="G11" s="63"/>
      <c r="H11" s="9"/>
      <c r="I11" s="9"/>
      <c r="J11" s="9"/>
    </row>
    <row r="12" spans="1:10" x14ac:dyDescent="0.25">
      <c r="A12" s="115"/>
      <c r="B12" s="56"/>
      <c r="C12" s="172" t="s">
        <v>2</v>
      </c>
      <c r="D12" s="172"/>
      <c r="E12" s="172"/>
      <c r="F12" s="173"/>
      <c r="G12" s="63"/>
      <c r="H12" s="9"/>
      <c r="I12" s="9"/>
      <c r="J12" s="9"/>
    </row>
    <row r="13" spans="1:10" ht="30" x14ac:dyDescent="0.25">
      <c r="A13" s="113"/>
      <c r="B13" s="55"/>
      <c r="C13" s="116" t="s">
        <v>5</v>
      </c>
      <c r="D13" s="3" t="s">
        <v>6</v>
      </c>
      <c r="E13" s="3" t="s">
        <v>101</v>
      </c>
      <c r="F13" s="62" t="s">
        <v>7</v>
      </c>
      <c r="G13" s="63"/>
      <c r="H13" s="9"/>
      <c r="I13" s="9"/>
      <c r="J13" s="9"/>
    </row>
    <row r="14" spans="1:10" ht="30" x14ac:dyDescent="0.25">
      <c r="A14" s="113"/>
      <c r="B14" s="3" t="s">
        <v>8</v>
      </c>
      <c r="C14" s="116"/>
      <c r="D14" s="159">
        <v>445.8</v>
      </c>
      <c r="E14" s="159">
        <v>6706.46</v>
      </c>
      <c r="F14" s="160">
        <v>6926.14</v>
      </c>
      <c r="G14" s="63"/>
      <c r="H14" s="9"/>
      <c r="I14" s="9"/>
      <c r="J14" s="9"/>
    </row>
    <row r="15" spans="1:10" ht="30" x14ac:dyDescent="0.25">
      <c r="A15" s="114">
        <f>SUM(C15:J15)</f>
        <v>6504356.9138399996</v>
      </c>
      <c r="B15" s="3" t="s">
        <v>9</v>
      </c>
      <c r="C15" s="116"/>
      <c r="D15" s="159">
        <v>223157.21039999998</v>
      </c>
      <c r="E15" s="159">
        <v>3119199.9356799996</v>
      </c>
      <c r="F15" s="160">
        <v>3161999.7677599997</v>
      </c>
      <c r="G15" s="63"/>
      <c r="H15" s="9"/>
      <c r="I15" s="9"/>
      <c r="J15" s="9"/>
    </row>
    <row r="16" spans="1:10" ht="30" x14ac:dyDescent="0.25">
      <c r="A16" s="113"/>
      <c r="B16" s="3" t="s">
        <v>10</v>
      </c>
      <c r="C16" s="116"/>
      <c r="D16" s="159">
        <f>D14/50</f>
        <v>8.9160000000000004</v>
      </c>
      <c r="E16" s="159">
        <f>E14/100</f>
        <v>67.064599999999999</v>
      </c>
      <c r="F16" s="160">
        <f>F14/100</f>
        <v>69.261400000000009</v>
      </c>
      <c r="G16" s="63"/>
      <c r="H16" s="9"/>
      <c r="I16" s="9"/>
      <c r="J16" s="9"/>
    </row>
    <row r="17" spans="1:10" x14ac:dyDescent="0.25">
      <c r="A17" s="115"/>
      <c r="B17" s="56"/>
      <c r="C17" s="172" t="s">
        <v>3</v>
      </c>
      <c r="D17" s="172"/>
      <c r="E17" s="172"/>
      <c r="F17" s="173"/>
      <c r="G17" s="9"/>
      <c r="H17" s="9"/>
      <c r="I17" s="9"/>
      <c r="J17" s="9"/>
    </row>
    <row r="18" spans="1:10" ht="30" x14ac:dyDescent="0.25">
      <c r="A18" s="113"/>
      <c r="B18" s="55"/>
      <c r="C18" s="116" t="s">
        <v>5</v>
      </c>
      <c r="D18" s="3" t="s">
        <v>6</v>
      </c>
      <c r="E18" s="3" t="s">
        <v>101</v>
      </c>
      <c r="F18" s="3" t="s">
        <v>7</v>
      </c>
      <c r="G18" s="9"/>
      <c r="H18" s="9"/>
      <c r="I18" s="9"/>
      <c r="J18" s="9"/>
    </row>
    <row r="19" spans="1:10" ht="30" x14ac:dyDescent="0.25">
      <c r="A19" s="113"/>
      <c r="B19" s="3" t="s">
        <v>8</v>
      </c>
      <c r="C19" s="116"/>
      <c r="D19" s="165">
        <v>138.6</v>
      </c>
      <c r="E19" s="159">
        <v>5432.2</v>
      </c>
      <c r="F19" s="159">
        <v>7261.9</v>
      </c>
      <c r="G19" s="9"/>
      <c r="H19" s="9"/>
      <c r="I19" s="9"/>
      <c r="J19" s="9"/>
    </row>
    <row r="20" spans="1:10" ht="30" x14ac:dyDescent="0.25">
      <c r="A20" s="114">
        <f>SUM(C20:J20)</f>
        <v>5924287.3257600004</v>
      </c>
      <c r="B20" s="3" t="s">
        <v>9</v>
      </c>
      <c r="C20" s="116"/>
      <c r="D20" s="165">
        <v>104285.0904</v>
      </c>
      <c r="E20" s="159">
        <v>2527904.7015999998</v>
      </c>
      <c r="F20" s="159">
        <v>3292097.5337600005</v>
      </c>
      <c r="G20" s="9"/>
      <c r="H20" s="9"/>
      <c r="I20" s="9"/>
      <c r="J20" s="9"/>
    </row>
    <row r="21" spans="1:10" ht="30" x14ac:dyDescent="0.25">
      <c r="A21" s="113"/>
      <c r="B21" s="3" t="s">
        <v>10</v>
      </c>
      <c r="C21" s="116"/>
      <c r="D21" s="165">
        <f>D19/25</f>
        <v>5.5439999999999996</v>
      </c>
      <c r="E21" s="159">
        <f>E19/100</f>
        <v>54.321999999999996</v>
      </c>
      <c r="F21" s="159">
        <f>F19/100</f>
        <v>72.619</v>
      </c>
      <c r="G21" s="9"/>
      <c r="H21" s="9"/>
      <c r="I21" s="9"/>
      <c r="J21" s="9"/>
    </row>
    <row r="22" spans="1:10" x14ac:dyDescent="0.25">
      <c r="A22" s="115"/>
      <c r="B22" s="56"/>
      <c r="C22" s="172" t="s">
        <v>4</v>
      </c>
      <c r="D22" s="172"/>
      <c r="E22" s="172"/>
      <c r="F22" s="172"/>
      <c r="G22" s="9"/>
      <c r="H22" s="9"/>
      <c r="I22" s="9"/>
      <c r="J22" s="9"/>
    </row>
    <row r="23" spans="1:10" ht="30" x14ac:dyDescent="0.25">
      <c r="A23" s="113"/>
      <c r="B23" s="55"/>
      <c r="C23" s="116" t="s">
        <v>5</v>
      </c>
      <c r="D23" s="3" t="s">
        <v>302</v>
      </c>
      <c r="E23" s="3" t="s">
        <v>101</v>
      </c>
      <c r="F23" s="3" t="s">
        <v>7</v>
      </c>
      <c r="G23" s="9"/>
      <c r="H23" s="9"/>
      <c r="I23" s="9"/>
      <c r="J23" s="9"/>
    </row>
    <row r="24" spans="1:10" ht="30" x14ac:dyDescent="0.25">
      <c r="A24" s="113"/>
      <c r="B24" s="3" t="s">
        <v>8</v>
      </c>
      <c r="C24" s="116"/>
      <c r="D24" s="159">
        <v>1406.03</v>
      </c>
      <c r="E24" s="159">
        <v>3062.8</v>
      </c>
      <c r="F24" s="159">
        <v>8000.6</v>
      </c>
      <c r="G24" s="9"/>
      <c r="H24" s="9"/>
      <c r="I24" s="9"/>
      <c r="J24" s="9"/>
    </row>
    <row r="25" spans="1:10" ht="30" x14ac:dyDescent="0.25">
      <c r="A25" s="114">
        <f>SUM(C25:J25)</f>
        <v>5801156.0497599989</v>
      </c>
      <c r="B25" s="3" t="s">
        <v>9</v>
      </c>
      <c r="C25" s="116"/>
      <c r="D25" s="159">
        <v>747874.58960000006</v>
      </c>
      <c r="E25" s="159">
        <v>1454049.0764000001</v>
      </c>
      <c r="F25" s="159">
        <v>3599232.3837599992</v>
      </c>
      <c r="G25" s="9"/>
      <c r="H25" s="9"/>
      <c r="I25" s="9"/>
      <c r="J25" s="9"/>
    </row>
    <row r="26" spans="1:10" ht="30" x14ac:dyDescent="0.25">
      <c r="A26" s="113"/>
      <c r="B26" s="3" t="s">
        <v>10</v>
      </c>
      <c r="C26" s="116"/>
      <c r="D26" s="159">
        <f>D24/50</f>
        <v>28.1206</v>
      </c>
      <c r="E26" s="159">
        <f>E24/50</f>
        <v>61.256</v>
      </c>
      <c r="F26" s="159">
        <f>F24/100</f>
        <v>80.006</v>
      </c>
      <c r="G26" s="9"/>
      <c r="H26" s="9"/>
      <c r="I26" s="9"/>
      <c r="J26" s="9"/>
    </row>
    <row r="27" spans="1:10" x14ac:dyDescent="0.25">
      <c r="A27" s="115"/>
      <c r="B27" s="56"/>
      <c r="C27" s="172" t="s">
        <v>14</v>
      </c>
      <c r="D27" s="172"/>
      <c r="E27" s="172"/>
      <c r="F27" s="172"/>
      <c r="G27" s="9"/>
      <c r="H27" s="9"/>
      <c r="I27" s="9"/>
      <c r="J27" s="9"/>
    </row>
    <row r="28" spans="1:10" x14ac:dyDescent="0.25">
      <c r="A28" s="113"/>
      <c r="B28" s="55"/>
      <c r="C28" s="3" t="s">
        <v>274</v>
      </c>
      <c r="D28" s="3" t="s">
        <v>11</v>
      </c>
      <c r="E28" s="3" t="s">
        <v>12</v>
      </c>
      <c r="F28" s="117" t="s">
        <v>13</v>
      </c>
      <c r="G28" s="9"/>
      <c r="H28" s="9"/>
      <c r="I28" s="9"/>
      <c r="J28" s="9"/>
    </row>
    <row r="29" spans="1:10" ht="30" x14ac:dyDescent="0.25">
      <c r="A29" s="113"/>
      <c r="B29" s="3" t="s">
        <v>8</v>
      </c>
      <c r="C29" s="137" t="s">
        <v>273</v>
      </c>
      <c r="D29" s="159">
        <v>9987</v>
      </c>
      <c r="E29" s="159">
        <v>5958.58</v>
      </c>
      <c r="F29" s="116"/>
      <c r="G29" s="9"/>
      <c r="H29" s="9"/>
      <c r="I29" s="9"/>
      <c r="J29" s="9"/>
    </row>
    <row r="30" spans="1:10" ht="30" x14ac:dyDescent="0.25">
      <c r="A30" s="114">
        <f>SUM(C30:J30)</f>
        <v>121712247.2</v>
      </c>
      <c r="B30" s="3" t="s">
        <v>9</v>
      </c>
      <c r="C30" s="159">
        <v>110937349</v>
      </c>
      <c r="D30" s="159">
        <v>7990190</v>
      </c>
      <c r="E30" s="166">
        <v>2784708.2</v>
      </c>
      <c r="F30" s="150"/>
      <c r="G30" s="9"/>
      <c r="H30" s="9"/>
      <c r="I30" s="9"/>
      <c r="J30" s="9"/>
    </row>
    <row r="31" spans="1:10" ht="30" x14ac:dyDescent="0.25">
      <c r="A31" s="113"/>
      <c r="B31" s="3" t="s">
        <v>10</v>
      </c>
      <c r="C31" s="159">
        <v>802.87</v>
      </c>
      <c r="D31" s="165">
        <f>D29/100</f>
        <v>99.87</v>
      </c>
      <c r="E31" s="167">
        <f>E29/100</f>
        <v>59.585799999999999</v>
      </c>
      <c r="F31" s="116"/>
      <c r="G31" s="9"/>
      <c r="H31" s="9"/>
      <c r="I31" s="9"/>
      <c r="J31" s="9"/>
    </row>
    <row r="32" spans="1:10" x14ac:dyDescent="0.25">
      <c r="A32" s="157" t="s">
        <v>15</v>
      </c>
    </row>
    <row r="33" spans="1:4" ht="34.5" customHeight="1" x14ac:dyDescent="0.25">
      <c r="A33" s="158">
        <f>A5+A10+A15+A20+A25+A30</f>
        <v>150567074.55375999</v>
      </c>
      <c r="D33" s="138"/>
    </row>
  </sheetData>
  <mergeCells count="8">
    <mergeCell ref="G2:J2"/>
    <mergeCell ref="C7:F7"/>
    <mergeCell ref="G7:J7"/>
    <mergeCell ref="C27:F27"/>
    <mergeCell ref="C12:F12"/>
    <mergeCell ref="C17:F17"/>
    <mergeCell ref="C22:F22"/>
    <mergeCell ref="C2:F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1"/>
  <sheetViews>
    <sheetView workbookViewId="0">
      <selection sqref="A1:XFD1048576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5.28515625" customWidth="1"/>
    <col min="5" max="6" width="15.7109375" customWidth="1"/>
  </cols>
  <sheetData>
    <row r="1" spans="1:9" ht="57" customHeight="1" thickBot="1" x14ac:dyDescent="0.35">
      <c r="B1" s="174" t="s">
        <v>141</v>
      </c>
      <c r="C1" s="174"/>
      <c r="D1" s="174"/>
      <c r="E1" s="174"/>
      <c r="F1" s="174"/>
    </row>
    <row r="2" spans="1:9" ht="15.75" thickBot="1" x14ac:dyDescent="0.3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46</v>
      </c>
      <c r="F2" s="13"/>
    </row>
    <row r="3" spans="1:9" ht="14.25" customHeight="1" thickBot="1" x14ac:dyDescent="0.3">
      <c r="A3" s="15"/>
      <c r="B3" s="175" t="s">
        <v>103</v>
      </c>
      <c r="C3" s="176"/>
      <c r="D3" s="176"/>
      <c r="E3" s="176"/>
      <c r="F3" s="177"/>
    </row>
    <row r="4" spans="1:9" x14ac:dyDescent="0.25">
      <c r="A4" s="17" t="s">
        <v>23</v>
      </c>
      <c r="B4" s="178" t="s">
        <v>24</v>
      </c>
      <c r="C4" s="179"/>
      <c r="D4" s="179"/>
      <c r="E4" s="179"/>
      <c r="F4" s="180"/>
      <c r="H4" t="s">
        <v>95</v>
      </c>
      <c r="I4" t="s">
        <v>96</v>
      </c>
    </row>
    <row r="5" spans="1:9" x14ac:dyDescent="0.25">
      <c r="A5" s="18" t="s">
        <v>25</v>
      </c>
      <c r="B5" s="19" t="s">
        <v>109</v>
      </c>
      <c r="C5" s="20" t="s">
        <v>26</v>
      </c>
      <c r="D5" s="21">
        <v>307.2</v>
      </c>
      <c r="E5" s="22">
        <v>250</v>
      </c>
      <c r="F5" s="23">
        <f t="shared" ref="F5:F8" si="0">D5*E5</f>
        <v>76800</v>
      </c>
      <c r="H5" s="46">
        <v>307.2</v>
      </c>
      <c r="I5" s="48">
        <v>138.6</v>
      </c>
    </row>
    <row r="6" spans="1:9" x14ac:dyDescent="0.25">
      <c r="A6" s="18" t="s">
        <v>27</v>
      </c>
      <c r="B6" s="19" t="s">
        <v>110</v>
      </c>
      <c r="C6" s="20" t="s">
        <v>26</v>
      </c>
      <c r="D6" s="21">
        <v>138.6</v>
      </c>
      <c r="E6" s="22">
        <v>240</v>
      </c>
      <c r="F6" s="23">
        <f t="shared" si="0"/>
        <v>33264</v>
      </c>
      <c r="H6" s="47"/>
      <c r="I6" s="47"/>
    </row>
    <row r="7" spans="1:9" x14ac:dyDescent="0.25">
      <c r="A7" s="18" t="s">
        <v>28</v>
      </c>
      <c r="B7" s="38" t="s">
        <v>50</v>
      </c>
      <c r="C7" s="39" t="s">
        <v>26</v>
      </c>
      <c r="D7" s="40">
        <f>(D5+D6)*0.1</f>
        <v>44.58</v>
      </c>
      <c r="E7" s="41">
        <v>240</v>
      </c>
      <c r="F7" s="42">
        <f t="shared" si="0"/>
        <v>10699.199999999999</v>
      </c>
    </row>
    <row r="8" spans="1:9" x14ac:dyDescent="0.25">
      <c r="A8" s="18" t="s">
        <v>30</v>
      </c>
      <c r="B8" s="19" t="s">
        <v>54</v>
      </c>
      <c r="C8" s="39" t="s">
        <v>26</v>
      </c>
      <c r="D8" s="40">
        <f>(D6+D7)*0.02</f>
        <v>3.6636000000000002</v>
      </c>
      <c r="E8" s="41">
        <v>650</v>
      </c>
      <c r="F8" s="42">
        <f t="shared" si="0"/>
        <v>2381.34</v>
      </c>
    </row>
    <row r="9" spans="1:9" x14ac:dyDescent="0.25">
      <c r="A9" s="18"/>
      <c r="B9" s="25" t="s">
        <v>61</v>
      </c>
      <c r="C9" s="20"/>
      <c r="D9" s="21"/>
      <c r="E9" s="24"/>
      <c r="F9" s="26">
        <f>SUM(F5:F8)</f>
        <v>123144.54</v>
      </c>
      <c r="H9" s="47"/>
      <c r="I9" s="47"/>
    </row>
    <row r="10" spans="1:9" ht="14.25" customHeight="1" x14ac:dyDescent="0.25">
      <c r="A10" s="27" t="s">
        <v>32</v>
      </c>
      <c r="B10" s="181" t="s">
        <v>33</v>
      </c>
      <c r="C10" s="182"/>
      <c r="D10" s="182"/>
      <c r="E10" s="182"/>
      <c r="F10" s="183"/>
      <c r="H10" s="47"/>
      <c r="I10" s="47"/>
    </row>
    <row r="11" spans="1:9" x14ac:dyDescent="0.25">
      <c r="A11" s="18" t="s">
        <v>34</v>
      </c>
      <c r="B11" s="19" t="s">
        <v>35</v>
      </c>
      <c r="C11" s="20" t="s">
        <v>36</v>
      </c>
      <c r="D11" s="40">
        <f>(D5+D6)*0.01</f>
        <v>4.4579999999999993</v>
      </c>
      <c r="E11" s="22">
        <v>600</v>
      </c>
      <c r="F11" s="23">
        <f>D11*E11</f>
        <v>2674.7999999999997</v>
      </c>
      <c r="H11" s="47"/>
      <c r="I11" s="47"/>
    </row>
    <row r="12" spans="1:9" x14ac:dyDescent="0.25">
      <c r="A12" s="43" t="s">
        <v>37</v>
      </c>
      <c r="B12" s="38" t="s">
        <v>133</v>
      </c>
      <c r="C12" s="39" t="s">
        <v>38</v>
      </c>
      <c r="D12" s="40">
        <f>(D5+D6)*0.3</f>
        <v>133.73999999999998</v>
      </c>
      <c r="E12" s="41">
        <v>325</v>
      </c>
      <c r="F12" s="42">
        <f>D12*E12</f>
        <v>43465.499999999993</v>
      </c>
      <c r="H12" s="47"/>
      <c r="I12" s="47"/>
    </row>
    <row r="13" spans="1:9" x14ac:dyDescent="0.25">
      <c r="A13" s="43" t="s">
        <v>39</v>
      </c>
      <c r="B13" s="38" t="s">
        <v>42</v>
      </c>
      <c r="C13" s="39" t="s">
        <v>26</v>
      </c>
      <c r="D13" s="40">
        <v>50</v>
      </c>
      <c r="E13" s="41">
        <v>16</v>
      </c>
      <c r="F13" s="42">
        <f t="shared" ref="F13:F16" si="1">D13*E13</f>
        <v>800</v>
      </c>
    </row>
    <row r="14" spans="1:9" x14ac:dyDescent="0.25">
      <c r="A14" s="43" t="s">
        <v>40</v>
      </c>
      <c r="B14" s="38" t="s">
        <v>88</v>
      </c>
      <c r="C14" s="39" t="s">
        <v>36</v>
      </c>
      <c r="D14" s="40">
        <v>20</v>
      </c>
      <c r="E14" s="41">
        <v>50</v>
      </c>
      <c r="F14" s="42">
        <f t="shared" si="1"/>
        <v>1000</v>
      </c>
    </row>
    <row r="15" spans="1:9" x14ac:dyDescent="0.25">
      <c r="A15" s="43" t="s">
        <v>43</v>
      </c>
      <c r="B15" s="38" t="s">
        <v>44</v>
      </c>
      <c r="C15" s="39" t="s">
        <v>36</v>
      </c>
      <c r="D15" s="40">
        <f>D7*0.1</f>
        <v>4.4580000000000002</v>
      </c>
      <c r="E15" s="41">
        <v>680</v>
      </c>
      <c r="F15" s="42">
        <f t="shared" si="1"/>
        <v>3031.44</v>
      </c>
    </row>
    <row r="16" spans="1:9" x14ac:dyDescent="0.25">
      <c r="A16" s="43" t="s">
        <v>65</v>
      </c>
      <c r="B16" s="38" t="s">
        <v>77</v>
      </c>
      <c r="C16" s="39" t="s">
        <v>78</v>
      </c>
      <c r="D16" s="40">
        <v>5</v>
      </c>
      <c r="E16" s="41">
        <v>3000</v>
      </c>
      <c r="F16" s="42">
        <f t="shared" si="1"/>
        <v>15000</v>
      </c>
    </row>
    <row r="17" spans="1:6" x14ac:dyDescent="0.25">
      <c r="A17" s="18"/>
      <c r="B17" s="25" t="s">
        <v>79</v>
      </c>
      <c r="C17" s="20"/>
      <c r="D17" s="21"/>
      <c r="E17" s="24"/>
      <c r="F17" s="26">
        <f>SUM(F11:F16)</f>
        <v>65971.739999999991</v>
      </c>
    </row>
    <row r="18" spans="1:6" x14ac:dyDescent="0.25">
      <c r="A18" s="18"/>
      <c r="B18" s="25" t="s">
        <v>80</v>
      </c>
      <c r="C18" s="20"/>
      <c r="D18" s="21"/>
      <c r="E18" s="24"/>
      <c r="F18" s="26">
        <f>SUM(F9+F17)</f>
        <v>189116.27999999997</v>
      </c>
    </row>
    <row r="19" spans="1:6" x14ac:dyDescent="0.25">
      <c r="A19" s="18"/>
      <c r="B19" s="25" t="s">
        <v>81</v>
      </c>
      <c r="C19" s="20"/>
      <c r="D19" s="21"/>
      <c r="E19" s="24"/>
      <c r="F19" s="26">
        <v>34040.930399999997</v>
      </c>
    </row>
    <row r="20" spans="1:6" x14ac:dyDescent="0.25">
      <c r="A20" s="18"/>
      <c r="B20" s="25" t="s">
        <v>82</v>
      </c>
      <c r="C20" s="20"/>
      <c r="D20" s="21"/>
      <c r="E20" s="24"/>
      <c r="F20" s="26">
        <f>F18+F19</f>
        <v>223157.21039999998</v>
      </c>
    </row>
    <row r="21" spans="1:6" x14ac:dyDescent="0.25">
      <c r="B21" s="32"/>
      <c r="C21" s="28"/>
      <c r="D21" s="33"/>
      <c r="E21" s="28"/>
      <c r="F21" s="28"/>
    </row>
    <row r="22" spans="1:6" x14ac:dyDescent="0.25">
      <c r="B22" s="34"/>
      <c r="C22" s="28"/>
      <c r="D22" s="33"/>
      <c r="E22" s="28"/>
      <c r="F22" s="34"/>
    </row>
    <row r="23" spans="1:6" x14ac:dyDescent="0.25">
      <c r="B23" s="45"/>
      <c r="F23" s="28"/>
    </row>
    <row r="24" spans="1:6" x14ac:dyDescent="0.25">
      <c r="B24" s="36"/>
      <c r="D24" s="49" t="s">
        <v>95</v>
      </c>
      <c r="E24" s="49" t="s">
        <v>96</v>
      </c>
      <c r="F24" s="28"/>
    </row>
    <row r="25" spans="1:6" x14ac:dyDescent="0.25">
      <c r="B25" s="32"/>
      <c r="C25" s="46" t="s">
        <v>104</v>
      </c>
      <c r="D25" s="46">
        <v>124.1</v>
      </c>
      <c r="E25" s="46">
        <v>36</v>
      </c>
      <c r="F25" s="28"/>
    </row>
    <row r="26" spans="1:6" x14ac:dyDescent="0.25">
      <c r="C26" s="47"/>
      <c r="D26" s="47"/>
      <c r="E26" s="47"/>
    </row>
    <row r="27" spans="1:6" ht="30" x14ac:dyDescent="0.25">
      <c r="C27" s="50" t="s">
        <v>105</v>
      </c>
      <c r="D27">
        <v>115.3</v>
      </c>
      <c r="E27">
        <v>66.8</v>
      </c>
    </row>
    <row r="28" spans="1:6" x14ac:dyDescent="0.25">
      <c r="B28" s="37"/>
    </row>
    <row r="29" spans="1:6" ht="30" x14ac:dyDescent="0.25">
      <c r="C29" s="50" t="s">
        <v>106</v>
      </c>
      <c r="D29">
        <v>67.8</v>
      </c>
      <c r="E29">
        <v>35.799999999999997</v>
      </c>
    </row>
    <row r="31" spans="1:6" x14ac:dyDescent="0.25">
      <c r="C31" s="48" t="s">
        <v>15</v>
      </c>
      <c r="D31" s="48">
        <f>SUM(D25:D30)</f>
        <v>307.2</v>
      </c>
      <c r="E31" s="48">
        <f>SUM(E25:E30)</f>
        <v>138.6</v>
      </c>
    </row>
  </sheetData>
  <mergeCells count="4">
    <mergeCell ref="B1:F1"/>
    <mergeCell ref="B3:F3"/>
    <mergeCell ref="B4:F4"/>
    <mergeCell ref="B10:F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G99"/>
  <sheetViews>
    <sheetView workbookViewId="0">
      <selection activeCell="K30" sqref="K30"/>
    </sheetView>
  </sheetViews>
  <sheetFormatPr defaultRowHeight="15" x14ac:dyDescent="0.25"/>
  <cols>
    <col min="2" max="2" width="5.85546875" customWidth="1"/>
    <col min="3" max="3" width="60.42578125" customWidth="1"/>
    <col min="4" max="4" width="8.140625" customWidth="1"/>
    <col min="5" max="5" width="15.28515625" customWidth="1"/>
    <col min="6" max="7" width="15.7109375" customWidth="1"/>
  </cols>
  <sheetData>
    <row r="1" spans="2:7" ht="40.5" customHeight="1" thickBot="1" x14ac:dyDescent="0.35">
      <c r="B1" s="59"/>
      <c r="C1" s="187" t="s">
        <v>135</v>
      </c>
      <c r="D1" s="187"/>
      <c r="E1" s="187"/>
      <c r="F1" s="187"/>
      <c r="G1" s="188"/>
    </row>
    <row r="2" spans="2:7" ht="15.75" thickBot="1" x14ac:dyDescent="0.3">
      <c r="B2" s="10" t="s">
        <v>17</v>
      </c>
      <c r="C2" s="11" t="s">
        <v>18</v>
      </c>
      <c r="D2" s="11" t="s">
        <v>19</v>
      </c>
      <c r="E2" s="12" t="s">
        <v>20</v>
      </c>
      <c r="F2" s="11" t="s">
        <v>46</v>
      </c>
      <c r="G2" s="13"/>
    </row>
    <row r="3" spans="2:7" ht="15.75" thickBot="1" x14ac:dyDescent="0.3">
      <c r="B3" s="15"/>
      <c r="C3" s="175" t="s">
        <v>116</v>
      </c>
      <c r="D3" s="176"/>
      <c r="E3" s="176"/>
      <c r="F3" s="176"/>
      <c r="G3" s="177"/>
    </row>
    <row r="4" spans="2:7" x14ac:dyDescent="0.25">
      <c r="B4" s="17" t="s">
        <v>23</v>
      </c>
      <c r="C4" s="184" t="s">
        <v>24</v>
      </c>
      <c r="D4" s="185"/>
      <c r="E4" s="185"/>
      <c r="F4" s="185"/>
      <c r="G4" s="186"/>
    </row>
    <row r="5" spans="2:7" x14ac:dyDescent="0.25">
      <c r="B5" s="18" t="s">
        <v>25</v>
      </c>
      <c r="C5" s="19" t="s">
        <v>122</v>
      </c>
      <c r="D5" s="20" t="s">
        <v>26</v>
      </c>
      <c r="E5" s="21">
        <v>75.8</v>
      </c>
      <c r="F5" s="22">
        <v>250</v>
      </c>
      <c r="G5" s="23">
        <f t="shared" ref="G5:G8" si="0">E5*F5</f>
        <v>18950</v>
      </c>
    </row>
    <row r="6" spans="2:7" x14ac:dyDescent="0.25">
      <c r="B6" s="18" t="s">
        <v>27</v>
      </c>
      <c r="C6" s="19" t="s">
        <v>121</v>
      </c>
      <c r="D6" s="20" t="s">
        <v>26</v>
      </c>
      <c r="E6" s="21">
        <v>180.2</v>
      </c>
      <c r="F6" s="22">
        <v>240</v>
      </c>
      <c r="G6" s="23">
        <f t="shared" si="0"/>
        <v>43248</v>
      </c>
    </row>
    <row r="7" spans="2:7" x14ac:dyDescent="0.25">
      <c r="B7" s="18" t="s">
        <v>28</v>
      </c>
      <c r="C7" s="38" t="s">
        <v>50</v>
      </c>
      <c r="D7" s="39" t="s">
        <v>26</v>
      </c>
      <c r="E7" s="40">
        <f>(E5+E6)*0.1</f>
        <v>25.6</v>
      </c>
      <c r="F7" s="41">
        <v>240</v>
      </c>
      <c r="G7" s="42">
        <f t="shared" si="0"/>
        <v>6144</v>
      </c>
    </row>
    <row r="8" spans="2:7" x14ac:dyDescent="0.25">
      <c r="B8" s="18" t="s">
        <v>30</v>
      </c>
      <c r="C8" s="19" t="s">
        <v>54</v>
      </c>
      <c r="D8" s="39" t="s">
        <v>26</v>
      </c>
      <c r="E8" s="40">
        <f>(E6+E7)*0.02</f>
        <v>4.1159999999999997</v>
      </c>
      <c r="F8" s="41">
        <v>650</v>
      </c>
      <c r="G8" s="42">
        <f t="shared" si="0"/>
        <v>2675.3999999999996</v>
      </c>
    </row>
    <row r="9" spans="2:7" x14ac:dyDescent="0.25">
      <c r="B9" s="18"/>
      <c r="C9" s="25" t="s">
        <v>61</v>
      </c>
      <c r="D9" s="20"/>
      <c r="E9" s="21"/>
      <c r="F9" s="24"/>
      <c r="G9" s="26">
        <f>SUM(G5:G8)</f>
        <v>71017.399999999994</v>
      </c>
    </row>
    <row r="10" spans="2:7" x14ac:dyDescent="0.25">
      <c r="B10" s="27" t="s">
        <v>32</v>
      </c>
      <c r="C10" s="181" t="s">
        <v>33</v>
      </c>
      <c r="D10" s="182"/>
      <c r="E10" s="182"/>
      <c r="F10" s="182"/>
      <c r="G10" s="183"/>
    </row>
    <row r="11" spans="2:7" x14ac:dyDescent="0.25">
      <c r="B11" s="18" t="s">
        <v>34</v>
      </c>
      <c r="C11" s="19" t="s">
        <v>35</v>
      </c>
      <c r="D11" s="20" t="s">
        <v>36</v>
      </c>
      <c r="E11" s="40">
        <f>(E5+E6)*0.01</f>
        <v>2.56</v>
      </c>
      <c r="F11" s="22">
        <v>600</v>
      </c>
      <c r="G11" s="23">
        <f>E11*F11</f>
        <v>1536</v>
      </c>
    </row>
    <row r="12" spans="2:7" x14ac:dyDescent="0.25">
      <c r="B12" s="43" t="s">
        <v>37</v>
      </c>
      <c r="C12" s="38" t="s">
        <v>123</v>
      </c>
      <c r="D12" s="39" t="s">
        <v>38</v>
      </c>
      <c r="E12" s="40">
        <f>(E5+E6)*0.3</f>
        <v>76.8</v>
      </c>
      <c r="F12" s="41">
        <v>325</v>
      </c>
      <c r="G12" s="42">
        <f>E12*F12</f>
        <v>24960</v>
      </c>
    </row>
    <row r="13" spans="2:7" x14ac:dyDescent="0.25">
      <c r="B13" s="43" t="s">
        <v>39</v>
      </c>
      <c r="C13" s="38" t="s">
        <v>42</v>
      </c>
      <c r="D13" s="39" t="s">
        <v>26</v>
      </c>
      <c r="E13" s="40">
        <v>60</v>
      </c>
      <c r="F13" s="41">
        <v>16</v>
      </c>
      <c r="G13" s="42">
        <f t="shared" ref="G13:G15" si="1">E13*F13</f>
        <v>960</v>
      </c>
    </row>
    <row r="14" spans="2:7" x14ac:dyDescent="0.25">
      <c r="B14" s="43" t="s">
        <v>40</v>
      </c>
      <c r="C14" s="38" t="s">
        <v>88</v>
      </c>
      <c r="D14" s="39" t="s">
        <v>36</v>
      </c>
      <c r="E14" s="40">
        <v>8</v>
      </c>
      <c r="F14" s="41">
        <v>50</v>
      </c>
      <c r="G14" s="42">
        <f t="shared" si="1"/>
        <v>400</v>
      </c>
    </row>
    <row r="15" spans="2:7" x14ac:dyDescent="0.25">
      <c r="B15" s="43" t="s">
        <v>41</v>
      </c>
      <c r="C15" s="38" t="s">
        <v>44</v>
      </c>
      <c r="D15" s="39" t="s">
        <v>36</v>
      </c>
      <c r="E15" s="40">
        <f>E7*0.1</f>
        <v>2.5600000000000005</v>
      </c>
      <c r="F15" s="41">
        <v>680</v>
      </c>
      <c r="G15" s="42">
        <f t="shared" si="1"/>
        <v>1740.8000000000004</v>
      </c>
    </row>
    <row r="16" spans="2:7" x14ac:dyDescent="0.25">
      <c r="B16" s="18"/>
      <c r="C16" s="25" t="s">
        <v>79</v>
      </c>
      <c r="D16" s="20"/>
      <c r="E16" s="21"/>
      <c r="F16" s="24"/>
      <c r="G16" s="26">
        <f>SUM(G11:G15)</f>
        <v>29596.799999999999</v>
      </c>
    </row>
    <row r="17" spans="2:7" x14ac:dyDescent="0.25">
      <c r="B17" s="18"/>
      <c r="C17" s="25" t="s">
        <v>80</v>
      </c>
      <c r="D17" s="20"/>
      <c r="E17" s="21"/>
      <c r="F17" s="24"/>
      <c r="G17" s="26">
        <f>SUM(G9+G16)</f>
        <v>100614.2</v>
      </c>
    </row>
    <row r="18" spans="2:7" x14ac:dyDescent="0.25">
      <c r="B18" s="18"/>
      <c r="C18" s="25" t="s">
        <v>81</v>
      </c>
      <c r="D18" s="20"/>
      <c r="E18" s="21"/>
      <c r="F18" s="24"/>
      <c r="G18" s="26">
        <f>(G17/100)*18</f>
        <v>18110.556</v>
      </c>
    </row>
    <row r="19" spans="2:7" ht="15.75" thickBot="1" x14ac:dyDescent="0.3">
      <c r="B19" s="18"/>
      <c r="C19" s="25" t="s">
        <v>126</v>
      </c>
      <c r="D19" s="20"/>
      <c r="E19" s="21"/>
      <c r="F19" s="24"/>
      <c r="G19" s="26">
        <f>G17+G18</f>
        <v>118724.75599999999</v>
      </c>
    </row>
    <row r="20" spans="2:7" ht="15.75" thickBot="1" x14ac:dyDescent="0.3">
      <c r="B20" s="10" t="s">
        <v>17</v>
      </c>
      <c r="C20" s="11" t="s">
        <v>18</v>
      </c>
      <c r="D20" s="11" t="s">
        <v>19</v>
      </c>
      <c r="E20" s="12" t="s">
        <v>20</v>
      </c>
      <c r="F20" s="11" t="s">
        <v>46</v>
      </c>
      <c r="G20" s="13"/>
    </row>
    <row r="21" spans="2:7" ht="15.75" thickBot="1" x14ac:dyDescent="0.3">
      <c r="B21" s="15"/>
      <c r="C21" s="175" t="s">
        <v>124</v>
      </c>
      <c r="D21" s="176"/>
      <c r="E21" s="176"/>
      <c r="F21" s="176"/>
      <c r="G21" s="177"/>
    </row>
    <row r="22" spans="2:7" x14ac:dyDescent="0.25">
      <c r="B22" s="17" t="s">
        <v>23</v>
      </c>
      <c r="C22" s="184" t="s">
        <v>24</v>
      </c>
      <c r="D22" s="185"/>
      <c r="E22" s="185"/>
      <c r="F22" s="185"/>
      <c r="G22" s="186"/>
    </row>
    <row r="23" spans="2:7" x14ac:dyDescent="0.25">
      <c r="B23" s="18" t="s">
        <v>25</v>
      </c>
      <c r="C23" s="19" t="s">
        <v>122</v>
      </c>
      <c r="D23" s="20" t="s">
        <v>26</v>
      </c>
      <c r="E23" s="21">
        <v>19.3</v>
      </c>
      <c r="F23" s="22">
        <v>250</v>
      </c>
      <c r="G23" s="23">
        <f t="shared" ref="G23:G26" si="2">E23*F23</f>
        <v>4825</v>
      </c>
    </row>
    <row r="24" spans="2:7" x14ac:dyDescent="0.25">
      <c r="B24" s="18" t="s">
        <v>27</v>
      </c>
      <c r="C24" s="19" t="s">
        <v>121</v>
      </c>
      <c r="D24" s="20" t="s">
        <v>26</v>
      </c>
      <c r="E24" s="21">
        <v>0</v>
      </c>
      <c r="F24" s="22">
        <v>240</v>
      </c>
      <c r="G24" s="23">
        <f t="shared" si="2"/>
        <v>0</v>
      </c>
    </row>
    <row r="25" spans="2:7" x14ac:dyDescent="0.25">
      <c r="B25" s="18" t="s">
        <v>28</v>
      </c>
      <c r="C25" s="38" t="s">
        <v>50</v>
      </c>
      <c r="D25" s="39" t="s">
        <v>26</v>
      </c>
      <c r="E25" s="40">
        <f>(E23+E24)*0.1</f>
        <v>1.9300000000000002</v>
      </c>
      <c r="F25" s="41">
        <v>240</v>
      </c>
      <c r="G25" s="42">
        <f t="shared" si="2"/>
        <v>463.20000000000005</v>
      </c>
    </row>
    <row r="26" spans="2:7" x14ac:dyDescent="0.25">
      <c r="B26" s="18" t="s">
        <v>30</v>
      </c>
      <c r="C26" s="19" t="s">
        <v>54</v>
      </c>
      <c r="D26" s="39" t="s">
        <v>26</v>
      </c>
      <c r="E26" s="40">
        <f>(E24+E25)*0.02</f>
        <v>3.8600000000000002E-2</v>
      </c>
      <c r="F26" s="41">
        <v>650</v>
      </c>
      <c r="G26" s="42">
        <f t="shared" si="2"/>
        <v>25.09</v>
      </c>
    </row>
    <row r="27" spans="2:7" x14ac:dyDescent="0.25">
      <c r="B27" s="18"/>
      <c r="C27" s="25" t="s">
        <v>61</v>
      </c>
      <c r="D27" s="20"/>
      <c r="E27" s="21"/>
      <c r="F27" s="24"/>
      <c r="G27" s="26">
        <f>SUM(G23:G26)</f>
        <v>5313.29</v>
      </c>
    </row>
    <row r="28" spans="2:7" x14ac:dyDescent="0.25">
      <c r="B28" s="27" t="s">
        <v>32</v>
      </c>
      <c r="C28" s="181" t="s">
        <v>33</v>
      </c>
      <c r="D28" s="182"/>
      <c r="E28" s="182"/>
      <c r="F28" s="182"/>
      <c r="G28" s="183"/>
    </row>
    <row r="29" spans="2:7" x14ac:dyDescent="0.25">
      <c r="B29" s="18" t="s">
        <v>34</v>
      </c>
      <c r="C29" s="19" t="s">
        <v>35</v>
      </c>
      <c r="D29" s="20" t="s">
        <v>36</v>
      </c>
      <c r="E29" s="40">
        <f>(E23+E24)*0.01</f>
        <v>0.193</v>
      </c>
      <c r="F29" s="22">
        <v>600</v>
      </c>
      <c r="G29" s="23">
        <f>E29*F29</f>
        <v>115.8</v>
      </c>
    </row>
    <row r="30" spans="2:7" x14ac:dyDescent="0.25">
      <c r="B30" s="43" t="s">
        <v>37</v>
      </c>
      <c r="C30" s="38" t="s">
        <v>123</v>
      </c>
      <c r="D30" s="39" t="s">
        <v>38</v>
      </c>
      <c r="E30" s="40">
        <f>(E23+E24)*0.3</f>
        <v>5.79</v>
      </c>
      <c r="F30" s="41">
        <v>325</v>
      </c>
      <c r="G30" s="42">
        <f>E30*F30</f>
        <v>1881.75</v>
      </c>
    </row>
    <row r="31" spans="2:7" x14ac:dyDescent="0.25">
      <c r="B31" s="43" t="s">
        <v>39</v>
      </c>
      <c r="C31" s="38" t="s">
        <v>42</v>
      </c>
      <c r="D31" s="39" t="s">
        <v>26</v>
      </c>
      <c r="E31" s="40">
        <v>20</v>
      </c>
      <c r="F31" s="41">
        <v>16</v>
      </c>
      <c r="G31" s="42">
        <f t="shared" ref="G31:G33" si="3">E31*F31</f>
        <v>320</v>
      </c>
    </row>
    <row r="32" spans="2:7" x14ac:dyDescent="0.25">
      <c r="B32" s="43" t="s">
        <v>40</v>
      </c>
      <c r="C32" s="38" t="s">
        <v>88</v>
      </c>
      <c r="D32" s="39" t="s">
        <v>36</v>
      </c>
      <c r="E32" s="40">
        <v>3</v>
      </c>
      <c r="F32" s="41">
        <v>50</v>
      </c>
      <c r="G32" s="42">
        <f t="shared" si="3"/>
        <v>150</v>
      </c>
    </row>
    <row r="33" spans="2:7" x14ac:dyDescent="0.25">
      <c r="B33" s="43" t="s">
        <v>41</v>
      </c>
      <c r="C33" s="38" t="s">
        <v>44</v>
      </c>
      <c r="D33" s="39" t="s">
        <v>36</v>
      </c>
      <c r="E33" s="40">
        <f>E25*0.1</f>
        <v>0.19300000000000003</v>
      </c>
      <c r="F33" s="41">
        <v>680</v>
      </c>
      <c r="G33" s="42">
        <f t="shared" si="3"/>
        <v>131.24</v>
      </c>
    </row>
    <row r="34" spans="2:7" x14ac:dyDescent="0.25">
      <c r="B34" s="18"/>
      <c r="C34" s="25" t="s">
        <v>79</v>
      </c>
      <c r="D34" s="20"/>
      <c r="E34" s="21"/>
      <c r="F34" s="24"/>
      <c r="G34" s="26">
        <f>SUM(G29:G33)</f>
        <v>2598.79</v>
      </c>
    </row>
    <row r="35" spans="2:7" x14ac:dyDescent="0.25">
      <c r="B35" s="18"/>
      <c r="C35" s="25" t="s">
        <v>80</v>
      </c>
      <c r="D35" s="20"/>
      <c r="E35" s="21"/>
      <c r="F35" s="24"/>
      <c r="G35" s="26">
        <f>SUM(G27+G34)</f>
        <v>7912.08</v>
      </c>
    </row>
    <row r="36" spans="2:7" x14ac:dyDescent="0.25">
      <c r="B36" s="18"/>
      <c r="C36" s="25" t="s">
        <v>81</v>
      </c>
      <c r="D36" s="20"/>
      <c r="E36" s="21"/>
      <c r="F36" s="24"/>
      <c r="G36" s="26">
        <f>(G35/100)*18</f>
        <v>1424.1744000000001</v>
      </c>
    </row>
    <row r="37" spans="2:7" ht="15.75" thickBot="1" x14ac:dyDescent="0.3">
      <c r="B37" s="18"/>
      <c r="C37" s="25" t="s">
        <v>127</v>
      </c>
      <c r="D37" s="20"/>
      <c r="E37" s="21"/>
      <c r="F37" s="24"/>
      <c r="G37" s="26">
        <f>G35+G36</f>
        <v>9336.2543999999998</v>
      </c>
    </row>
    <row r="38" spans="2:7" ht="15.75" thickBot="1" x14ac:dyDescent="0.3">
      <c r="B38" s="10" t="s">
        <v>17</v>
      </c>
      <c r="C38" s="11" t="s">
        <v>18</v>
      </c>
      <c r="D38" s="11" t="s">
        <v>19</v>
      </c>
      <c r="E38" s="12" t="s">
        <v>20</v>
      </c>
      <c r="F38" s="11" t="s">
        <v>46</v>
      </c>
      <c r="G38" s="13"/>
    </row>
    <row r="39" spans="2:7" ht="15.75" thickBot="1" x14ac:dyDescent="0.3">
      <c r="B39" s="15"/>
      <c r="C39" s="175" t="s">
        <v>120</v>
      </c>
      <c r="D39" s="176"/>
      <c r="E39" s="176"/>
      <c r="F39" s="176"/>
      <c r="G39" s="177"/>
    </row>
    <row r="40" spans="2:7" x14ac:dyDescent="0.25">
      <c r="B40" s="17" t="s">
        <v>23</v>
      </c>
      <c r="C40" s="178" t="s">
        <v>24</v>
      </c>
      <c r="D40" s="179"/>
      <c r="E40" s="179"/>
      <c r="F40" s="179"/>
      <c r="G40" s="180"/>
    </row>
    <row r="41" spans="2:7" x14ac:dyDescent="0.25">
      <c r="B41" s="18" t="s">
        <v>25</v>
      </c>
      <c r="C41" s="19" t="s">
        <v>122</v>
      </c>
      <c r="D41" s="20" t="s">
        <v>26</v>
      </c>
      <c r="E41" s="21">
        <v>1.52</v>
      </c>
      <c r="F41" s="22">
        <v>250</v>
      </c>
      <c r="G41" s="23">
        <f t="shared" ref="G41:G44" si="4">E41*F41</f>
        <v>380</v>
      </c>
    </row>
    <row r="42" spans="2:7" x14ac:dyDescent="0.25">
      <c r="B42" s="18" t="s">
        <v>27</v>
      </c>
      <c r="C42" s="19" t="s">
        <v>121</v>
      </c>
      <c r="D42" s="20" t="s">
        <v>26</v>
      </c>
      <c r="E42" s="21">
        <v>11</v>
      </c>
      <c r="F42" s="22">
        <v>240</v>
      </c>
      <c r="G42" s="23">
        <f t="shared" si="4"/>
        <v>2640</v>
      </c>
    </row>
    <row r="43" spans="2:7" x14ac:dyDescent="0.25">
      <c r="B43" s="18" t="s">
        <v>28</v>
      </c>
      <c r="C43" s="38" t="s">
        <v>50</v>
      </c>
      <c r="D43" s="39" t="s">
        <v>26</v>
      </c>
      <c r="E43" s="40">
        <f>(E41+E42)*0.1</f>
        <v>1.252</v>
      </c>
      <c r="F43" s="41">
        <v>240</v>
      </c>
      <c r="G43" s="42">
        <f t="shared" si="4"/>
        <v>300.48</v>
      </c>
    </row>
    <row r="44" spans="2:7" x14ac:dyDescent="0.25">
      <c r="B44" s="18" t="s">
        <v>30</v>
      </c>
      <c r="C44" s="19" t="s">
        <v>54</v>
      </c>
      <c r="D44" s="39" t="s">
        <v>26</v>
      </c>
      <c r="E44" s="40">
        <f>(E42+E43)*0.02</f>
        <v>0.24504000000000001</v>
      </c>
      <c r="F44" s="41">
        <v>650</v>
      </c>
      <c r="G44" s="42">
        <f t="shared" si="4"/>
        <v>159.27600000000001</v>
      </c>
    </row>
    <row r="45" spans="2:7" x14ac:dyDescent="0.25">
      <c r="B45" s="18"/>
      <c r="C45" s="25" t="s">
        <v>61</v>
      </c>
      <c r="D45" s="20"/>
      <c r="E45" s="21"/>
      <c r="F45" s="24"/>
      <c r="G45" s="26">
        <f>SUM(G41:G44)</f>
        <v>3479.7559999999999</v>
      </c>
    </row>
    <row r="46" spans="2:7" x14ac:dyDescent="0.25">
      <c r="B46" s="27" t="s">
        <v>32</v>
      </c>
      <c r="C46" s="181" t="s">
        <v>33</v>
      </c>
      <c r="D46" s="182"/>
      <c r="E46" s="182"/>
      <c r="F46" s="182"/>
      <c r="G46" s="183"/>
    </row>
    <row r="47" spans="2:7" x14ac:dyDescent="0.25">
      <c r="B47" s="18" t="s">
        <v>34</v>
      </c>
      <c r="C47" s="19" t="s">
        <v>35</v>
      </c>
      <c r="D47" s="20" t="s">
        <v>36</v>
      </c>
      <c r="E47" s="40">
        <f>(E41+E42)*0.01</f>
        <v>0.12520000000000001</v>
      </c>
      <c r="F47" s="22">
        <v>600</v>
      </c>
      <c r="G47" s="23">
        <f>E47*F47</f>
        <v>75.12</v>
      </c>
    </row>
    <row r="48" spans="2:7" x14ac:dyDescent="0.25">
      <c r="B48" s="43" t="s">
        <v>37</v>
      </c>
      <c r="C48" s="38" t="s">
        <v>123</v>
      </c>
      <c r="D48" s="39" t="s">
        <v>38</v>
      </c>
      <c r="E48" s="40">
        <f>(E41+E42)*0.3</f>
        <v>3.7559999999999998</v>
      </c>
      <c r="F48" s="41">
        <v>325</v>
      </c>
      <c r="G48" s="42">
        <f>E48*F48</f>
        <v>1220.6999999999998</v>
      </c>
    </row>
    <row r="49" spans="2:7" x14ac:dyDescent="0.25">
      <c r="B49" s="43" t="s">
        <v>39</v>
      </c>
      <c r="C49" s="38" t="s">
        <v>42</v>
      </c>
      <c r="D49" s="39" t="s">
        <v>26</v>
      </c>
      <c r="E49" s="40">
        <v>2</v>
      </c>
      <c r="F49" s="41">
        <v>16</v>
      </c>
      <c r="G49" s="42">
        <f t="shared" ref="G49:G51" si="5">E49*F49</f>
        <v>32</v>
      </c>
    </row>
    <row r="50" spans="2:7" x14ac:dyDescent="0.25">
      <c r="B50" s="18" t="s">
        <v>40</v>
      </c>
      <c r="C50" s="38" t="s">
        <v>88</v>
      </c>
      <c r="D50" s="39" t="s">
        <v>36</v>
      </c>
      <c r="E50" s="40">
        <v>1</v>
      </c>
      <c r="F50" s="41">
        <v>50</v>
      </c>
      <c r="G50" s="42">
        <f t="shared" si="5"/>
        <v>50</v>
      </c>
    </row>
    <row r="51" spans="2:7" x14ac:dyDescent="0.25">
      <c r="B51" s="43" t="s">
        <v>41</v>
      </c>
      <c r="C51" s="38" t="s">
        <v>44</v>
      </c>
      <c r="D51" s="39" t="s">
        <v>36</v>
      </c>
      <c r="E51" s="40">
        <f>E43*0.1</f>
        <v>0.12520000000000001</v>
      </c>
      <c r="F51" s="41">
        <v>680</v>
      </c>
      <c r="G51" s="42">
        <f t="shared" si="5"/>
        <v>85.13600000000001</v>
      </c>
    </row>
    <row r="52" spans="2:7" x14ac:dyDescent="0.25">
      <c r="B52" s="18"/>
      <c r="C52" s="25" t="s">
        <v>79</v>
      </c>
      <c r="D52" s="20"/>
      <c r="E52" s="21"/>
      <c r="F52" s="24"/>
      <c r="G52" s="26">
        <f>SUM(G47:G51)</f>
        <v>1462.9559999999997</v>
      </c>
    </row>
    <row r="53" spans="2:7" x14ac:dyDescent="0.25">
      <c r="B53" s="18"/>
      <c r="C53" s="25" t="s">
        <v>80</v>
      </c>
      <c r="D53" s="20"/>
      <c r="E53" s="21"/>
      <c r="F53" s="24"/>
      <c r="G53" s="26">
        <f>SUM(G45+G52)</f>
        <v>4942.7119999999995</v>
      </c>
    </row>
    <row r="54" spans="2:7" x14ac:dyDescent="0.25">
      <c r="B54" s="18"/>
      <c r="C54" s="25" t="s">
        <v>81</v>
      </c>
      <c r="D54" s="20"/>
      <c r="E54" s="21"/>
      <c r="F54" s="24"/>
      <c r="G54" s="26">
        <f>(G53/100)*18</f>
        <v>889.68815999999993</v>
      </c>
    </row>
    <row r="55" spans="2:7" x14ac:dyDescent="0.25">
      <c r="B55" s="18"/>
      <c r="C55" s="25" t="s">
        <v>82</v>
      </c>
      <c r="D55" s="20"/>
      <c r="E55" s="21"/>
      <c r="F55" s="24"/>
      <c r="G55" s="26">
        <f>G53+G54</f>
        <v>5832.4001599999992</v>
      </c>
    </row>
    <row r="56" spans="2:7" x14ac:dyDescent="0.25">
      <c r="D56" s="6" t="s">
        <v>112</v>
      </c>
      <c r="E56" s="65" t="s">
        <v>113</v>
      </c>
      <c r="F56" s="65" t="s">
        <v>114</v>
      </c>
      <c r="G56" s="65" t="s">
        <v>115</v>
      </c>
    </row>
    <row r="57" spans="2:7" x14ac:dyDescent="0.25">
      <c r="D57" s="6">
        <v>3</v>
      </c>
      <c r="E57" s="65"/>
      <c r="F57" s="65"/>
      <c r="G57" s="65">
        <v>1</v>
      </c>
    </row>
    <row r="58" spans="2:7" x14ac:dyDescent="0.25">
      <c r="D58" s="6">
        <v>4</v>
      </c>
      <c r="E58" s="65">
        <v>1</v>
      </c>
      <c r="F58" s="65">
        <v>1</v>
      </c>
      <c r="G58" s="65">
        <v>1</v>
      </c>
    </row>
    <row r="59" spans="2:7" x14ac:dyDescent="0.25">
      <c r="D59" s="6">
        <v>5</v>
      </c>
      <c r="E59" s="65">
        <v>1</v>
      </c>
      <c r="F59" s="65">
        <v>1</v>
      </c>
      <c r="G59" s="65">
        <v>1</v>
      </c>
    </row>
    <row r="60" spans="2:7" x14ac:dyDescent="0.25">
      <c r="D60" s="6">
        <v>6</v>
      </c>
      <c r="E60" s="65">
        <v>1</v>
      </c>
      <c r="F60" s="65">
        <v>1</v>
      </c>
      <c r="G60" s="65">
        <v>1</v>
      </c>
    </row>
    <row r="61" spans="2:7" x14ac:dyDescent="0.25">
      <c r="D61" s="6">
        <v>7</v>
      </c>
      <c r="E61" s="65">
        <v>1</v>
      </c>
      <c r="F61" s="65">
        <v>1</v>
      </c>
      <c r="G61" s="65">
        <v>1</v>
      </c>
    </row>
    <row r="62" spans="2:7" x14ac:dyDescent="0.25">
      <c r="D62" s="6">
        <v>8</v>
      </c>
      <c r="E62" s="65">
        <v>1</v>
      </c>
      <c r="F62" s="65"/>
      <c r="G62" s="65">
        <v>1</v>
      </c>
    </row>
    <row r="63" spans="2:7" x14ac:dyDescent="0.25">
      <c r="D63" s="6">
        <v>9</v>
      </c>
      <c r="E63" s="65">
        <v>1</v>
      </c>
      <c r="F63" s="65"/>
      <c r="G63" s="65">
        <v>1</v>
      </c>
    </row>
    <row r="64" spans="2:7" x14ac:dyDescent="0.25">
      <c r="D64" s="6">
        <v>10</v>
      </c>
      <c r="E64" s="65">
        <v>1</v>
      </c>
      <c r="F64" s="65">
        <v>1</v>
      </c>
      <c r="G64" s="65">
        <v>1</v>
      </c>
    </row>
    <row r="65" spans="4:7" x14ac:dyDescent="0.25">
      <c r="D65" s="6">
        <v>11</v>
      </c>
      <c r="E65" s="65">
        <v>1</v>
      </c>
      <c r="F65" s="65">
        <v>1</v>
      </c>
      <c r="G65" s="65">
        <v>1</v>
      </c>
    </row>
    <row r="66" spans="4:7" x14ac:dyDescent="0.25">
      <c r="D66" s="6">
        <v>12</v>
      </c>
      <c r="E66" s="65">
        <v>1</v>
      </c>
      <c r="F66" s="65">
        <v>1</v>
      </c>
      <c r="G66" s="65">
        <v>1</v>
      </c>
    </row>
    <row r="67" spans="4:7" x14ac:dyDescent="0.25">
      <c r="D67" s="6">
        <v>13</v>
      </c>
      <c r="E67" s="65">
        <v>1</v>
      </c>
      <c r="F67" s="65">
        <v>1</v>
      </c>
      <c r="G67" s="65">
        <v>1</v>
      </c>
    </row>
    <row r="68" spans="4:7" x14ac:dyDescent="0.25">
      <c r="D68" s="6">
        <v>14</v>
      </c>
      <c r="E68" s="65">
        <v>1</v>
      </c>
      <c r="F68" s="65">
        <v>1</v>
      </c>
      <c r="G68" s="65">
        <v>1</v>
      </c>
    </row>
    <row r="69" spans="4:7" x14ac:dyDescent="0.25">
      <c r="D69" s="6">
        <v>15</v>
      </c>
      <c r="E69" s="65">
        <v>1</v>
      </c>
      <c r="F69" s="65">
        <v>1</v>
      </c>
      <c r="G69" s="65">
        <v>1</v>
      </c>
    </row>
    <row r="70" spans="4:7" ht="15.75" thickBot="1" x14ac:dyDescent="0.3">
      <c r="D70" s="7">
        <v>16</v>
      </c>
      <c r="E70" s="68">
        <v>1</v>
      </c>
      <c r="F70" s="68">
        <v>1</v>
      </c>
      <c r="G70" s="68">
        <v>1</v>
      </c>
    </row>
    <row r="71" spans="4:7" x14ac:dyDescent="0.25">
      <c r="D71" s="8">
        <v>17</v>
      </c>
      <c r="E71" s="67"/>
      <c r="F71" s="67"/>
      <c r="G71" s="67">
        <v>1</v>
      </c>
    </row>
    <row r="72" spans="4:7" x14ac:dyDescent="0.25">
      <c r="D72" s="6">
        <v>18</v>
      </c>
      <c r="E72" s="65">
        <v>1</v>
      </c>
      <c r="F72" s="65">
        <v>1</v>
      </c>
      <c r="G72" s="65">
        <v>1</v>
      </c>
    </row>
    <row r="73" spans="4:7" x14ac:dyDescent="0.25">
      <c r="D73" s="6">
        <v>19</v>
      </c>
      <c r="E73" s="65">
        <v>1</v>
      </c>
      <c r="F73" s="65">
        <v>1</v>
      </c>
      <c r="G73" s="65">
        <v>1</v>
      </c>
    </row>
    <row r="74" spans="4:7" x14ac:dyDescent="0.25">
      <c r="D74" s="6">
        <v>20</v>
      </c>
      <c r="E74" s="65">
        <v>1</v>
      </c>
      <c r="F74" s="65">
        <v>1</v>
      </c>
      <c r="G74" s="65">
        <v>1</v>
      </c>
    </row>
    <row r="75" spans="4:7" x14ac:dyDescent="0.25">
      <c r="D75" s="6">
        <v>21</v>
      </c>
      <c r="E75" s="65">
        <v>1</v>
      </c>
      <c r="F75" s="65">
        <v>1</v>
      </c>
      <c r="G75" s="65">
        <v>1</v>
      </c>
    </row>
    <row r="76" spans="4:7" x14ac:dyDescent="0.25">
      <c r="D76" s="6">
        <v>22</v>
      </c>
      <c r="E76" s="65"/>
      <c r="F76" s="65"/>
      <c r="G76" s="65">
        <v>1</v>
      </c>
    </row>
    <row r="77" spans="4:7" x14ac:dyDescent="0.25">
      <c r="D77" s="6">
        <v>23</v>
      </c>
      <c r="E77" s="65"/>
      <c r="F77" s="65"/>
      <c r="G77" s="65">
        <v>1</v>
      </c>
    </row>
    <row r="78" spans="4:7" x14ac:dyDescent="0.25">
      <c r="D78" s="6">
        <v>24</v>
      </c>
      <c r="E78" s="65">
        <v>1</v>
      </c>
      <c r="F78" s="65">
        <v>1</v>
      </c>
      <c r="G78" s="65">
        <v>1</v>
      </c>
    </row>
    <row r="79" spans="4:7" x14ac:dyDescent="0.25">
      <c r="D79" s="6">
        <v>25</v>
      </c>
      <c r="E79" s="65">
        <v>1</v>
      </c>
      <c r="F79" s="65">
        <v>1</v>
      </c>
      <c r="G79" s="65">
        <v>1</v>
      </c>
    </row>
    <row r="80" spans="4:7" x14ac:dyDescent="0.25">
      <c r="D80" s="6">
        <v>26</v>
      </c>
      <c r="E80" s="65">
        <v>1</v>
      </c>
      <c r="F80" s="65">
        <v>1</v>
      </c>
      <c r="G80" s="65">
        <v>1</v>
      </c>
    </row>
    <row r="81" spans="3:7" x14ac:dyDescent="0.25">
      <c r="D81" s="6">
        <v>27</v>
      </c>
      <c r="E81" s="65"/>
      <c r="F81" s="65"/>
      <c r="G81" s="65">
        <v>1</v>
      </c>
    </row>
    <row r="82" spans="3:7" x14ac:dyDescent="0.25">
      <c r="D82" s="6">
        <v>28</v>
      </c>
      <c r="E82" s="65"/>
      <c r="F82" s="65"/>
      <c r="G82" s="65">
        <v>1</v>
      </c>
    </row>
    <row r="83" spans="3:7" x14ac:dyDescent="0.25">
      <c r="D83" s="6">
        <v>29</v>
      </c>
      <c r="E83" s="65">
        <v>1</v>
      </c>
      <c r="F83" s="65">
        <v>1</v>
      </c>
      <c r="G83" s="65">
        <v>1</v>
      </c>
    </row>
    <row r="84" spans="3:7" x14ac:dyDescent="0.25">
      <c r="D84" s="6">
        <v>30</v>
      </c>
      <c r="E84" s="65">
        <v>1</v>
      </c>
      <c r="F84" s="65">
        <v>1</v>
      </c>
      <c r="G84" s="65">
        <v>1</v>
      </c>
    </row>
    <row r="85" spans="3:7" x14ac:dyDescent="0.25">
      <c r="D85" s="6">
        <v>31</v>
      </c>
      <c r="E85" s="65"/>
      <c r="F85" s="65"/>
      <c r="G85" s="65">
        <v>1</v>
      </c>
    </row>
    <row r="86" spans="3:7" x14ac:dyDescent="0.25">
      <c r="D86" s="6">
        <v>32</v>
      </c>
      <c r="E86" s="65">
        <v>1</v>
      </c>
      <c r="F86" s="65">
        <v>1</v>
      </c>
      <c r="G86" s="65">
        <v>1</v>
      </c>
    </row>
    <row r="87" spans="3:7" x14ac:dyDescent="0.25">
      <c r="D87" s="6">
        <v>33</v>
      </c>
      <c r="E87" s="65"/>
      <c r="F87" s="65"/>
      <c r="G87" s="65">
        <v>1</v>
      </c>
    </row>
    <row r="88" spans="3:7" x14ac:dyDescent="0.25">
      <c r="D88" s="6">
        <v>34</v>
      </c>
      <c r="E88" s="65"/>
      <c r="F88" s="65"/>
      <c r="G88" s="65">
        <v>1</v>
      </c>
    </row>
    <row r="89" spans="3:7" x14ac:dyDescent="0.25">
      <c r="D89" s="6">
        <v>35</v>
      </c>
      <c r="E89" s="66"/>
      <c r="F89" s="66"/>
      <c r="G89" s="66">
        <v>1</v>
      </c>
    </row>
    <row r="90" spans="3:7" x14ac:dyDescent="0.25">
      <c r="C90" s="58" t="s">
        <v>118</v>
      </c>
      <c r="D90" s="58"/>
      <c r="E90" s="58">
        <f>SUM(E57:E89)</f>
        <v>23</v>
      </c>
      <c r="F90" s="58">
        <f>SUM(F57:F89)</f>
        <v>21</v>
      </c>
      <c r="G90" s="58">
        <f>SUM(G57:G89)</f>
        <v>33</v>
      </c>
    </row>
    <row r="91" spans="3:7" x14ac:dyDescent="0.25">
      <c r="C91" s="58" t="s">
        <v>117</v>
      </c>
      <c r="D91" s="58"/>
      <c r="E91" s="30">
        <f>G19</f>
        <v>118724.75599999999</v>
      </c>
      <c r="F91" s="60">
        <f>G37</f>
        <v>9336.2543999999998</v>
      </c>
      <c r="G91" s="60">
        <f>G55</f>
        <v>5832.4001599999992</v>
      </c>
    </row>
    <row r="92" spans="3:7" x14ac:dyDescent="0.25">
      <c r="C92" s="25" t="s">
        <v>119</v>
      </c>
      <c r="D92" s="58"/>
      <c r="E92" s="58">
        <f>E90*E91</f>
        <v>2730669.3879999998</v>
      </c>
      <c r="F92" s="58">
        <f>F90*F91</f>
        <v>196061.34239999999</v>
      </c>
      <c r="G92" s="58">
        <f>G90*G91</f>
        <v>192469.20527999997</v>
      </c>
    </row>
    <row r="93" spans="3:7" x14ac:dyDescent="0.25">
      <c r="C93" s="25" t="s">
        <v>82</v>
      </c>
      <c r="D93" s="58"/>
      <c r="E93" s="58"/>
      <c r="F93" s="58"/>
      <c r="G93" s="58">
        <f>E92+F92+G92</f>
        <v>3119199.9356799996</v>
      </c>
    </row>
    <row r="98" spans="5:7" x14ac:dyDescent="0.25">
      <c r="E98">
        <f>(E5+E6)*E90</f>
        <v>5888</v>
      </c>
      <c r="F98">
        <f>E23*F90</f>
        <v>405.3</v>
      </c>
      <c r="G98">
        <f>(E41+E42)*G90</f>
        <v>413.15999999999997</v>
      </c>
    </row>
    <row r="99" spans="5:7" x14ac:dyDescent="0.25">
      <c r="G99">
        <f>E98+F98+G98</f>
        <v>6706.46</v>
      </c>
    </row>
  </sheetData>
  <mergeCells count="10">
    <mergeCell ref="C28:G28"/>
    <mergeCell ref="C39:G39"/>
    <mergeCell ref="C40:G40"/>
    <mergeCell ref="C46:G46"/>
    <mergeCell ref="C1:G1"/>
    <mergeCell ref="C3:G3"/>
    <mergeCell ref="C4:G4"/>
    <mergeCell ref="C10:G10"/>
    <mergeCell ref="C21:G21"/>
    <mergeCell ref="C22:G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8"/>
  <sheetViews>
    <sheetView zoomScaleNormal="100" workbookViewId="0">
      <selection activeCell="H15" sqref="H15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5.28515625" customWidth="1"/>
    <col min="5" max="6" width="15.7109375" customWidth="1"/>
  </cols>
  <sheetData>
    <row r="1" spans="1:10" ht="57" customHeight="1" thickBot="1" x14ac:dyDescent="0.35">
      <c r="B1" s="174" t="s">
        <v>136</v>
      </c>
      <c r="C1" s="174"/>
      <c r="D1" s="174"/>
      <c r="E1" s="174"/>
      <c r="F1" s="174"/>
    </row>
    <row r="2" spans="1:10" ht="15.75" thickBot="1" x14ac:dyDescent="0.3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46</v>
      </c>
      <c r="F2" s="13"/>
    </row>
    <row r="3" spans="1:10" ht="14.25" customHeight="1" thickBot="1" x14ac:dyDescent="0.3">
      <c r="A3" s="15"/>
      <c r="B3" s="175" t="s">
        <v>98</v>
      </c>
      <c r="C3" s="176"/>
      <c r="D3" s="176"/>
      <c r="E3" s="176"/>
      <c r="F3" s="177"/>
    </row>
    <row r="4" spans="1:10" x14ac:dyDescent="0.25">
      <c r="A4" s="17" t="s">
        <v>23</v>
      </c>
      <c r="B4" s="184" t="s">
        <v>24</v>
      </c>
      <c r="C4" s="185"/>
      <c r="D4" s="185"/>
      <c r="E4" s="185"/>
      <c r="F4" s="186"/>
      <c r="I4" t="s">
        <v>95</v>
      </c>
      <c r="J4" t="s">
        <v>96</v>
      </c>
    </row>
    <row r="5" spans="1:10" x14ac:dyDescent="0.25">
      <c r="A5" s="18" t="s">
        <v>25</v>
      </c>
      <c r="B5" s="19" t="s">
        <v>107</v>
      </c>
      <c r="C5" s="20" t="s">
        <v>26</v>
      </c>
      <c r="D5" s="69">
        <v>2248.7800000000002</v>
      </c>
      <c r="E5" s="22">
        <v>250</v>
      </c>
      <c r="F5" s="23">
        <f t="shared" ref="F5:F8" si="0">D5*E5</f>
        <v>562195</v>
      </c>
      <c r="H5" s="46"/>
      <c r="I5" s="46">
        <v>4677.3599999999997</v>
      </c>
      <c r="J5" s="46">
        <v>2248.7800000000002</v>
      </c>
    </row>
    <row r="6" spans="1:10" x14ac:dyDescent="0.25">
      <c r="A6" s="18" t="s">
        <v>27</v>
      </c>
      <c r="B6" s="19" t="s">
        <v>108</v>
      </c>
      <c r="C6" s="20" t="s">
        <v>26</v>
      </c>
      <c r="D6" s="69">
        <v>4677.3599999999997</v>
      </c>
      <c r="E6" s="22">
        <v>240</v>
      </c>
      <c r="F6" s="23">
        <f t="shared" si="0"/>
        <v>1122566.3999999999</v>
      </c>
      <c r="H6" s="47"/>
      <c r="I6" s="47"/>
      <c r="J6" s="47"/>
    </row>
    <row r="7" spans="1:10" x14ac:dyDescent="0.25">
      <c r="A7" s="18" t="s">
        <v>28</v>
      </c>
      <c r="B7" s="38" t="s">
        <v>50</v>
      </c>
      <c r="C7" s="39" t="s">
        <v>26</v>
      </c>
      <c r="D7" s="40">
        <f>(D5+D6)*0.1</f>
        <v>692.61400000000003</v>
      </c>
      <c r="E7" s="41">
        <v>240</v>
      </c>
      <c r="F7" s="42">
        <f t="shared" si="0"/>
        <v>166227.36000000002</v>
      </c>
    </row>
    <row r="8" spans="1:10" x14ac:dyDescent="0.25">
      <c r="A8" s="18" t="s">
        <v>30</v>
      </c>
      <c r="B8" s="19" t="s">
        <v>54</v>
      </c>
      <c r="C8" s="39" t="s">
        <v>26</v>
      </c>
      <c r="D8" s="40">
        <f>(D6+D7)*0.02</f>
        <v>107.39948000000001</v>
      </c>
      <c r="E8" s="41">
        <v>650</v>
      </c>
      <c r="F8" s="42">
        <f t="shared" si="0"/>
        <v>69809.662000000011</v>
      </c>
    </row>
    <row r="9" spans="1:10" x14ac:dyDescent="0.25">
      <c r="A9" s="18"/>
      <c r="B9" s="25" t="s">
        <v>61</v>
      </c>
      <c r="C9" s="20"/>
      <c r="D9" s="21"/>
      <c r="E9" s="24"/>
      <c r="F9" s="26">
        <f>SUM(F5:F8)</f>
        <v>1920798.422</v>
      </c>
      <c r="H9" s="47"/>
      <c r="I9" s="47"/>
      <c r="J9" s="47"/>
    </row>
    <row r="10" spans="1:10" ht="14.25" customHeight="1" x14ac:dyDescent="0.25">
      <c r="A10" s="27" t="s">
        <v>32</v>
      </c>
      <c r="B10" s="181" t="s">
        <v>33</v>
      </c>
      <c r="C10" s="182"/>
      <c r="D10" s="182"/>
      <c r="E10" s="182"/>
      <c r="F10" s="183"/>
      <c r="H10" s="47"/>
      <c r="I10" s="47"/>
      <c r="J10" s="47"/>
    </row>
    <row r="11" spans="1:10" x14ac:dyDescent="0.25">
      <c r="A11" s="18" t="s">
        <v>34</v>
      </c>
      <c r="B11" s="19" t="s">
        <v>35</v>
      </c>
      <c r="C11" s="20" t="s">
        <v>36</v>
      </c>
      <c r="D11" s="40">
        <f>(D5+D6)*0.01</f>
        <v>69.261399999999995</v>
      </c>
      <c r="E11" s="22">
        <v>600</v>
      </c>
      <c r="F11" s="23">
        <f>D11*E11</f>
        <v>41556.839999999997</v>
      </c>
      <c r="H11" s="47"/>
      <c r="I11" s="47"/>
      <c r="J11" s="47"/>
    </row>
    <row r="12" spans="1:10" x14ac:dyDescent="0.25">
      <c r="A12" s="43" t="s">
        <v>37</v>
      </c>
      <c r="B12" s="38" t="s">
        <v>100</v>
      </c>
      <c r="C12" s="39" t="s">
        <v>38</v>
      </c>
      <c r="D12" s="40">
        <f>(D5+D6)*0.3</f>
        <v>2077.8419999999996</v>
      </c>
      <c r="E12" s="41">
        <v>325</v>
      </c>
      <c r="F12" s="42">
        <f>D12*E12</f>
        <v>675298.64999999991</v>
      </c>
      <c r="H12" s="47"/>
      <c r="I12" s="47"/>
      <c r="J12" s="47"/>
    </row>
    <row r="13" spans="1:10" x14ac:dyDescent="0.25">
      <c r="A13" s="43" t="s">
        <v>39</v>
      </c>
      <c r="B13" s="38" t="s">
        <v>42</v>
      </c>
      <c r="C13" s="39" t="s">
        <v>26</v>
      </c>
      <c r="D13" s="40">
        <v>600</v>
      </c>
      <c r="E13" s="41">
        <v>16</v>
      </c>
      <c r="F13" s="42">
        <f t="shared" ref="F13:F16" si="1">D13*E13</f>
        <v>9600</v>
      </c>
    </row>
    <row r="14" spans="1:10" x14ac:dyDescent="0.25">
      <c r="A14" s="43" t="s">
        <v>40</v>
      </c>
      <c r="B14" s="38" t="s">
        <v>88</v>
      </c>
      <c r="C14" s="39" t="s">
        <v>36</v>
      </c>
      <c r="D14" s="40">
        <v>200</v>
      </c>
      <c r="E14" s="41">
        <v>50</v>
      </c>
      <c r="F14" s="42">
        <f t="shared" si="1"/>
        <v>10000</v>
      </c>
    </row>
    <row r="15" spans="1:10" x14ac:dyDescent="0.25">
      <c r="A15" s="43" t="s">
        <v>43</v>
      </c>
      <c r="B15" s="38" t="s">
        <v>44</v>
      </c>
      <c r="C15" s="39" t="s">
        <v>36</v>
      </c>
      <c r="D15" s="40">
        <f>D7*0.1</f>
        <v>69.261400000000009</v>
      </c>
      <c r="E15" s="41">
        <v>680</v>
      </c>
      <c r="F15" s="42">
        <f t="shared" si="1"/>
        <v>47097.752000000008</v>
      </c>
    </row>
    <row r="16" spans="1:10" x14ac:dyDescent="0.25">
      <c r="A16" s="43" t="s">
        <v>65</v>
      </c>
      <c r="B16" s="38" t="s">
        <v>77</v>
      </c>
      <c r="C16" s="39" t="s">
        <v>78</v>
      </c>
      <c r="D16" s="40">
        <v>5</v>
      </c>
      <c r="E16" s="41">
        <v>3000</v>
      </c>
      <c r="F16" s="42">
        <f t="shared" si="1"/>
        <v>15000</v>
      </c>
    </row>
    <row r="17" spans="1:6" x14ac:dyDescent="0.25">
      <c r="A17" s="18"/>
      <c r="B17" s="25" t="s">
        <v>79</v>
      </c>
      <c r="C17" s="20"/>
      <c r="D17" s="21"/>
      <c r="E17" s="24"/>
      <c r="F17" s="26">
        <f>SUM(F11:F16)</f>
        <v>798553.24199999985</v>
      </c>
    </row>
    <row r="18" spans="1:6" x14ac:dyDescent="0.25">
      <c r="A18" s="18"/>
      <c r="B18" s="25" t="s">
        <v>80</v>
      </c>
      <c r="C18" s="20"/>
      <c r="D18" s="21"/>
      <c r="E18" s="24"/>
      <c r="F18" s="26">
        <f>SUM(F9+F17)</f>
        <v>2719351.6639999999</v>
      </c>
    </row>
    <row r="19" spans="1:6" x14ac:dyDescent="0.25">
      <c r="A19" s="18"/>
      <c r="B19" s="25" t="s">
        <v>81</v>
      </c>
      <c r="C19" s="20"/>
      <c r="D19" s="21"/>
      <c r="E19" s="24"/>
      <c r="F19" s="26">
        <v>442648.10376000003</v>
      </c>
    </row>
    <row r="20" spans="1:6" x14ac:dyDescent="0.25">
      <c r="A20" s="18"/>
      <c r="B20" s="25" t="s">
        <v>82</v>
      </c>
      <c r="C20" s="20"/>
      <c r="D20" s="21"/>
      <c r="E20" s="24"/>
      <c r="F20" s="26">
        <f>F18+F19</f>
        <v>3161999.7677599997</v>
      </c>
    </row>
    <row r="21" spans="1:6" x14ac:dyDescent="0.25">
      <c r="B21" s="32"/>
      <c r="C21" s="28"/>
      <c r="D21" s="33"/>
      <c r="E21" s="28"/>
      <c r="F21" s="28"/>
    </row>
    <row r="22" spans="1:6" x14ac:dyDescent="0.25">
      <c r="B22" s="34"/>
      <c r="C22" s="28"/>
      <c r="D22" s="33"/>
      <c r="E22" s="28"/>
      <c r="F22" s="34"/>
    </row>
    <row r="23" spans="1:6" x14ac:dyDescent="0.25">
      <c r="B23" s="35"/>
      <c r="C23" s="28"/>
      <c r="D23" s="33"/>
      <c r="E23" s="28"/>
      <c r="F23" s="35"/>
    </row>
    <row r="24" spans="1:6" x14ac:dyDescent="0.25">
      <c r="B24" s="32"/>
      <c r="C24" s="28"/>
      <c r="D24" s="29"/>
      <c r="E24" s="28"/>
      <c r="F24" s="35"/>
    </row>
    <row r="25" spans="1:6" x14ac:dyDescent="0.25">
      <c r="B25" s="45"/>
      <c r="F25" s="28"/>
    </row>
    <row r="26" spans="1:6" x14ac:dyDescent="0.25">
      <c r="B26" s="36"/>
      <c r="D26" s="49" t="s">
        <v>95</v>
      </c>
      <c r="E26" s="49" t="s">
        <v>96</v>
      </c>
      <c r="F26" s="28"/>
    </row>
    <row r="27" spans="1:6" x14ac:dyDescent="0.25">
      <c r="B27" s="32"/>
      <c r="C27" s="46" t="s">
        <v>89</v>
      </c>
      <c r="D27" s="46"/>
      <c r="E27" s="46"/>
      <c r="F27" s="28"/>
    </row>
    <row r="28" spans="1:6" x14ac:dyDescent="0.25">
      <c r="C28" s="47"/>
      <c r="D28" s="47">
        <v>10.55</v>
      </c>
      <c r="E28" s="47"/>
    </row>
    <row r="29" spans="1:6" x14ac:dyDescent="0.25">
      <c r="C29" t="s">
        <v>97</v>
      </c>
      <c r="D29">
        <v>136.13</v>
      </c>
      <c r="E29">
        <v>12.1</v>
      </c>
    </row>
    <row r="30" spans="1:6" x14ac:dyDescent="0.25">
      <c r="B30" s="37"/>
      <c r="D30">
        <v>47.74</v>
      </c>
    </row>
    <row r="31" spans="1:6" x14ac:dyDescent="0.25">
      <c r="C31" t="s">
        <v>90</v>
      </c>
      <c r="D31">
        <v>151.37</v>
      </c>
      <c r="E31">
        <v>13.78</v>
      </c>
    </row>
    <row r="32" spans="1:6" x14ac:dyDescent="0.25">
      <c r="D32">
        <v>47.74</v>
      </c>
    </row>
    <row r="33" spans="3:6" x14ac:dyDescent="0.25">
      <c r="C33" t="s">
        <v>91</v>
      </c>
      <c r="D33">
        <v>153.84</v>
      </c>
      <c r="E33">
        <v>13.78</v>
      </c>
    </row>
    <row r="34" spans="3:6" x14ac:dyDescent="0.25">
      <c r="C34" t="s">
        <v>92</v>
      </c>
      <c r="D34">
        <v>115.2</v>
      </c>
      <c r="E34">
        <v>15.37</v>
      </c>
    </row>
    <row r="35" spans="3:6" x14ac:dyDescent="0.25">
      <c r="C35" t="s">
        <v>93</v>
      </c>
      <c r="D35">
        <v>115.2</v>
      </c>
      <c r="E35">
        <v>15.37</v>
      </c>
    </row>
    <row r="36" spans="3:6" x14ac:dyDescent="0.25">
      <c r="C36" s="46" t="s">
        <v>131</v>
      </c>
      <c r="D36" s="46">
        <f>1778.2+102.78</f>
        <v>1880.98</v>
      </c>
      <c r="E36" s="46">
        <f>825+51.48</f>
        <v>876.48</v>
      </c>
    </row>
    <row r="37" spans="3:6" x14ac:dyDescent="0.25">
      <c r="C37" s="47" t="s">
        <v>94</v>
      </c>
      <c r="D37" s="47">
        <f>1911.82+106.79</f>
        <v>2018.61</v>
      </c>
      <c r="E37" s="47">
        <f>1227.19+74.71</f>
        <v>1301.9000000000001</v>
      </c>
      <c r="F37" s="47"/>
    </row>
    <row r="38" spans="3:6" x14ac:dyDescent="0.25">
      <c r="C38" s="48" t="s">
        <v>15</v>
      </c>
      <c r="D38" s="48">
        <f>SUM(D28:D37)</f>
        <v>4677.3599999999997</v>
      </c>
      <c r="E38" s="48">
        <f>SUM(E28:E37)</f>
        <v>2248.7800000000002</v>
      </c>
    </row>
  </sheetData>
  <mergeCells count="4">
    <mergeCell ref="B1:F1"/>
    <mergeCell ref="B3:F3"/>
    <mergeCell ref="B4:F4"/>
    <mergeCell ref="B10:F10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P19" sqref="P19"/>
    </sheetView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1"/>
  <sheetViews>
    <sheetView workbookViewId="0">
      <selection activeCell="D5" sqref="D5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5.28515625" customWidth="1"/>
    <col min="5" max="6" width="15.7109375" customWidth="1"/>
  </cols>
  <sheetData>
    <row r="1" spans="1:9" ht="57" customHeight="1" thickBot="1" x14ac:dyDescent="0.35">
      <c r="B1" s="174" t="s">
        <v>142</v>
      </c>
      <c r="C1" s="174"/>
      <c r="D1" s="174"/>
      <c r="E1" s="174"/>
      <c r="F1" s="174"/>
    </row>
    <row r="2" spans="1:9" ht="15.75" thickBot="1" x14ac:dyDescent="0.3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46</v>
      </c>
      <c r="F2" s="13"/>
    </row>
    <row r="3" spans="1:9" ht="14.25" customHeight="1" thickBot="1" x14ac:dyDescent="0.3">
      <c r="A3" s="15"/>
      <c r="B3" s="175" t="s">
        <v>103</v>
      </c>
      <c r="C3" s="176"/>
      <c r="D3" s="176"/>
      <c r="E3" s="176"/>
      <c r="F3" s="177"/>
    </row>
    <row r="4" spans="1:9" x14ac:dyDescent="0.25">
      <c r="A4" s="17" t="s">
        <v>23</v>
      </c>
      <c r="B4" s="178" t="s">
        <v>24</v>
      </c>
      <c r="C4" s="179"/>
      <c r="D4" s="179"/>
      <c r="E4" s="179"/>
      <c r="F4" s="180"/>
      <c r="H4" t="s">
        <v>95</v>
      </c>
      <c r="I4" t="s">
        <v>96</v>
      </c>
    </row>
    <row r="5" spans="1:9" x14ac:dyDescent="0.25">
      <c r="A5" s="18" t="s">
        <v>25</v>
      </c>
      <c r="B5" s="19" t="s">
        <v>109</v>
      </c>
      <c r="C5" s="20" t="s">
        <v>26</v>
      </c>
      <c r="D5" s="21">
        <v>138.6</v>
      </c>
      <c r="E5" s="22">
        <v>250</v>
      </c>
      <c r="F5" s="23">
        <f t="shared" ref="F5:F8" si="0">D5*E5</f>
        <v>34650</v>
      </c>
      <c r="H5" s="46">
        <v>307.2</v>
      </c>
      <c r="I5" s="48">
        <v>138.6</v>
      </c>
    </row>
    <row r="6" spans="1:9" x14ac:dyDescent="0.25">
      <c r="A6" s="18" t="s">
        <v>27</v>
      </c>
      <c r="B6" s="19" t="s">
        <v>110</v>
      </c>
      <c r="C6" s="20" t="s">
        <v>26</v>
      </c>
      <c r="D6" s="21">
        <v>0</v>
      </c>
      <c r="E6" s="22">
        <v>240</v>
      </c>
      <c r="F6" s="23">
        <f t="shared" si="0"/>
        <v>0</v>
      </c>
      <c r="H6" s="47"/>
      <c r="I6" s="47"/>
    </row>
    <row r="7" spans="1:9" x14ac:dyDescent="0.25">
      <c r="A7" s="18" t="s">
        <v>28</v>
      </c>
      <c r="B7" s="38" t="s">
        <v>50</v>
      </c>
      <c r="C7" s="39" t="s">
        <v>26</v>
      </c>
      <c r="D7" s="40">
        <f>(D5+D6)*0.1</f>
        <v>13.86</v>
      </c>
      <c r="E7" s="41">
        <v>240</v>
      </c>
      <c r="F7" s="42">
        <f t="shared" si="0"/>
        <v>3326.3999999999996</v>
      </c>
    </row>
    <row r="8" spans="1:9" x14ac:dyDescent="0.25">
      <c r="A8" s="18" t="s">
        <v>30</v>
      </c>
      <c r="B8" s="19" t="s">
        <v>54</v>
      </c>
      <c r="C8" s="39" t="s">
        <v>26</v>
      </c>
      <c r="D8" s="40">
        <f>(D6+D7)*0.02</f>
        <v>0.2772</v>
      </c>
      <c r="E8" s="41">
        <v>650</v>
      </c>
      <c r="F8" s="42">
        <f t="shared" si="0"/>
        <v>180.18</v>
      </c>
    </row>
    <row r="9" spans="1:9" x14ac:dyDescent="0.25">
      <c r="A9" s="18"/>
      <c r="B9" s="25" t="s">
        <v>61</v>
      </c>
      <c r="C9" s="20"/>
      <c r="D9" s="21"/>
      <c r="E9" s="24"/>
      <c r="F9" s="26">
        <f>SUM(F5:F8)</f>
        <v>38156.58</v>
      </c>
      <c r="H9" s="47"/>
      <c r="I9" s="47"/>
    </row>
    <row r="10" spans="1:9" ht="14.25" customHeight="1" x14ac:dyDescent="0.25">
      <c r="A10" s="27" t="s">
        <v>32</v>
      </c>
      <c r="B10" s="181" t="s">
        <v>33</v>
      </c>
      <c r="C10" s="182"/>
      <c r="D10" s="182"/>
      <c r="E10" s="182"/>
      <c r="F10" s="183"/>
      <c r="H10" s="47"/>
      <c r="I10" s="47"/>
    </row>
    <row r="11" spans="1:9" x14ac:dyDescent="0.25">
      <c r="A11" s="18" t="s">
        <v>34</v>
      </c>
      <c r="B11" s="19" t="s">
        <v>35</v>
      </c>
      <c r="C11" s="20" t="s">
        <v>36</v>
      </c>
      <c r="D11" s="40">
        <f>(D5+D6)*0.01</f>
        <v>1.3859999999999999</v>
      </c>
      <c r="E11" s="22">
        <v>600</v>
      </c>
      <c r="F11" s="23">
        <f>D11*E11</f>
        <v>831.59999999999991</v>
      </c>
      <c r="H11" s="47"/>
      <c r="I11" s="47"/>
    </row>
    <row r="12" spans="1:9" x14ac:dyDescent="0.25">
      <c r="A12" s="43" t="s">
        <v>37</v>
      </c>
      <c r="B12" s="38" t="s">
        <v>140</v>
      </c>
      <c r="C12" s="39" t="s">
        <v>38</v>
      </c>
      <c r="D12" s="40">
        <f>(D5+D6)*0.3</f>
        <v>41.58</v>
      </c>
      <c r="E12" s="41">
        <v>325</v>
      </c>
      <c r="F12" s="42">
        <f>D12*E12</f>
        <v>13513.5</v>
      </c>
      <c r="H12" s="47"/>
      <c r="I12" s="47"/>
    </row>
    <row r="13" spans="1:9" x14ac:dyDescent="0.25">
      <c r="A13" s="43" t="s">
        <v>39</v>
      </c>
      <c r="B13" s="38" t="s">
        <v>42</v>
      </c>
      <c r="C13" s="39" t="s">
        <v>26</v>
      </c>
      <c r="D13" s="40">
        <v>50</v>
      </c>
      <c r="E13" s="41">
        <v>16</v>
      </c>
      <c r="F13" s="42">
        <f t="shared" ref="F13:F16" si="1">D13*E13</f>
        <v>800</v>
      </c>
    </row>
    <row r="14" spans="1:9" x14ac:dyDescent="0.25">
      <c r="A14" s="43" t="s">
        <v>40</v>
      </c>
      <c r="B14" s="38" t="s">
        <v>88</v>
      </c>
      <c r="C14" s="39" t="s">
        <v>36</v>
      </c>
      <c r="D14" s="40">
        <v>20</v>
      </c>
      <c r="E14" s="41">
        <v>50</v>
      </c>
      <c r="F14" s="42">
        <f t="shared" si="1"/>
        <v>1000</v>
      </c>
    </row>
    <row r="15" spans="1:9" x14ac:dyDescent="0.25">
      <c r="A15" s="43" t="s">
        <v>43</v>
      </c>
      <c r="B15" s="38" t="s">
        <v>44</v>
      </c>
      <c r="C15" s="39" t="s">
        <v>36</v>
      </c>
      <c r="D15" s="40">
        <f>D7*0.1</f>
        <v>1.3860000000000001</v>
      </c>
      <c r="E15" s="41">
        <v>680</v>
      </c>
      <c r="F15" s="42">
        <f t="shared" si="1"/>
        <v>942.48000000000013</v>
      </c>
    </row>
    <row r="16" spans="1:9" x14ac:dyDescent="0.25">
      <c r="A16" s="43" t="s">
        <v>65</v>
      </c>
      <c r="B16" s="38" t="s">
        <v>77</v>
      </c>
      <c r="C16" s="39" t="s">
        <v>78</v>
      </c>
      <c r="D16" s="40">
        <v>5</v>
      </c>
      <c r="E16" s="41">
        <v>3000</v>
      </c>
      <c r="F16" s="42">
        <f t="shared" si="1"/>
        <v>15000</v>
      </c>
    </row>
    <row r="17" spans="1:6" x14ac:dyDescent="0.25">
      <c r="A17" s="18"/>
      <c r="B17" s="25" t="s">
        <v>79</v>
      </c>
      <c r="C17" s="20"/>
      <c r="D17" s="21"/>
      <c r="E17" s="24"/>
      <c r="F17" s="26">
        <f>SUM(F11:F16)</f>
        <v>32087.58</v>
      </c>
    </row>
    <row r="18" spans="1:6" x14ac:dyDescent="0.25">
      <c r="A18" s="18"/>
      <c r="B18" s="25" t="s">
        <v>80</v>
      </c>
      <c r="C18" s="20"/>
      <c r="D18" s="21"/>
      <c r="E18" s="24"/>
      <c r="F18" s="26">
        <f>SUM(F9+F17)</f>
        <v>70244.160000000003</v>
      </c>
    </row>
    <row r="19" spans="1:6" x14ac:dyDescent="0.25">
      <c r="A19" s="18"/>
      <c r="B19" s="25" t="s">
        <v>81</v>
      </c>
      <c r="C19" s="20"/>
      <c r="D19" s="21"/>
      <c r="E19" s="24"/>
      <c r="F19" s="26">
        <v>34040.930399999997</v>
      </c>
    </row>
    <row r="20" spans="1:6" x14ac:dyDescent="0.25">
      <c r="A20" s="18"/>
      <c r="B20" s="25" t="s">
        <v>82</v>
      </c>
      <c r="C20" s="20"/>
      <c r="D20" s="21"/>
      <c r="E20" s="24"/>
      <c r="F20" s="26">
        <f>F18+F19</f>
        <v>104285.0904</v>
      </c>
    </row>
    <row r="21" spans="1:6" x14ac:dyDescent="0.25">
      <c r="B21" s="32"/>
      <c r="C21" s="28"/>
      <c r="D21" s="33"/>
      <c r="E21" s="28"/>
      <c r="F21" s="28"/>
    </row>
    <row r="22" spans="1:6" x14ac:dyDescent="0.25">
      <c r="B22" s="34"/>
      <c r="C22" s="28"/>
      <c r="D22" s="33"/>
      <c r="E22" s="28"/>
      <c r="F22" s="34"/>
    </row>
    <row r="23" spans="1:6" x14ac:dyDescent="0.25">
      <c r="B23" s="45"/>
      <c r="F23" s="28"/>
    </row>
    <row r="24" spans="1:6" x14ac:dyDescent="0.25">
      <c r="B24" s="36"/>
      <c r="D24" s="49" t="s">
        <v>95</v>
      </c>
      <c r="E24" s="49" t="s">
        <v>96</v>
      </c>
      <c r="F24" s="28"/>
    </row>
    <row r="25" spans="1:6" x14ac:dyDescent="0.25">
      <c r="B25" s="32"/>
      <c r="C25" s="46" t="s">
        <v>104</v>
      </c>
      <c r="D25" s="46"/>
      <c r="E25" s="46">
        <v>36</v>
      </c>
      <c r="F25" s="28"/>
    </row>
    <row r="26" spans="1:6" x14ac:dyDescent="0.25">
      <c r="C26" s="47"/>
      <c r="D26" s="47"/>
      <c r="E26" s="47"/>
    </row>
    <row r="27" spans="1:6" ht="30" x14ac:dyDescent="0.25">
      <c r="C27" s="50" t="s">
        <v>105</v>
      </c>
      <c r="E27">
        <v>66.8</v>
      </c>
    </row>
    <row r="28" spans="1:6" x14ac:dyDescent="0.25">
      <c r="B28" s="37"/>
    </row>
    <row r="29" spans="1:6" ht="30" x14ac:dyDescent="0.25">
      <c r="C29" s="50" t="s">
        <v>106</v>
      </c>
      <c r="E29">
        <v>35.799999999999997</v>
      </c>
    </row>
    <row r="31" spans="1:6" x14ac:dyDescent="0.25">
      <c r="C31" s="48" t="s">
        <v>15</v>
      </c>
      <c r="D31" s="48">
        <f>SUM(D25:D30)</f>
        <v>0</v>
      </c>
      <c r="E31" s="48">
        <f>SUM(E25:E30)</f>
        <v>138.6</v>
      </c>
    </row>
  </sheetData>
  <mergeCells count="4">
    <mergeCell ref="B1:F1"/>
    <mergeCell ref="B3:F3"/>
    <mergeCell ref="B4:F4"/>
    <mergeCell ref="B10:F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G101"/>
  <sheetViews>
    <sheetView topLeftCell="A45" workbookViewId="0">
      <selection activeCell="B2" sqref="B2:G55"/>
    </sheetView>
  </sheetViews>
  <sheetFormatPr defaultRowHeight="15" x14ac:dyDescent="0.25"/>
  <cols>
    <col min="2" max="2" width="5.85546875" customWidth="1"/>
    <col min="3" max="3" width="60.42578125" customWidth="1"/>
    <col min="4" max="4" width="8.140625" customWidth="1"/>
    <col min="5" max="5" width="15.28515625" customWidth="1"/>
    <col min="6" max="7" width="15.7109375" customWidth="1"/>
  </cols>
  <sheetData>
    <row r="1" spans="2:7" ht="40.5" customHeight="1" thickBot="1" x14ac:dyDescent="0.35">
      <c r="B1" s="59"/>
      <c r="C1" s="187" t="s">
        <v>139</v>
      </c>
      <c r="D1" s="187"/>
      <c r="E1" s="187"/>
      <c r="F1" s="187"/>
      <c r="G1" s="188"/>
    </row>
    <row r="2" spans="2:7" ht="15.75" thickBot="1" x14ac:dyDescent="0.3">
      <c r="B2" s="10" t="s">
        <v>17</v>
      </c>
      <c r="C2" s="11" t="s">
        <v>18</v>
      </c>
      <c r="D2" s="11" t="s">
        <v>19</v>
      </c>
      <c r="E2" s="12" t="s">
        <v>20</v>
      </c>
      <c r="F2" s="11" t="s">
        <v>46</v>
      </c>
      <c r="G2" s="13"/>
    </row>
    <row r="3" spans="2:7" ht="15.75" thickBot="1" x14ac:dyDescent="0.3">
      <c r="B3" s="15"/>
      <c r="C3" s="175" t="s">
        <v>116</v>
      </c>
      <c r="D3" s="176"/>
      <c r="E3" s="176"/>
      <c r="F3" s="176"/>
      <c r="G3" s="177"/>
    </row>
    <row r="4" spans="2:7" x14ac:dyDescent="0.25">
      <c r="B4" s="17" t="s">
        <v>23</v>
      </c>
      <c r="C4" s="184" t="s">
        <v>24</v>
      </c>
      <c r="D4" s="185"/>
      <c r="E4" s="185"/>
      <c r="F4" s="185"/>
      <c r="G4" s="186"/>
    </row>
    <row r="5" spans="2:7" x14ac:dyDescent="0.25">
      <c r="B5" s="18" t="s">
        <v>25</v>
      </c>
      <c r="C5" s="19" t="s">
        <v>122</v>
      </c>
      <c r="D5" s="20" t="s">
        <v>26</v>
      </c>
      <c r="E5" s="21">
        <v>75.8</v>
      </c>
      <c r="F5" s="22">
        <v>250</v>
      </c>
      <c r="G5" s="23">
        <f t="shared" ref="G5:G8" si="0">E5*F5</f>
        <v>18950</v>
      </c>
    </row>
    <row r="6" spans="2:7" x14ac:dyDescent="0.25">
      <c r="B6" s="18" t="s">
        <v>27</v>
      </c>
      <c r="C6" s="19" t="s">
        <v>121</v>
      </c>
      <c r="D6" s="20" t="s">
        <v>26</v>
      </c>
      <c r="E6" s="21">
        <v>180.2</v>
      </c>
      <c r="F6" s="22">
        <v>240</v>
      </c>
      <c r="G6" s="23">
        <f t="shared" si="0"/>
        <v>43248</v>
      </c>
    </row>
    <row r="7" spans="2:7" x14ac:dyDescent="0.25">
      <c r="B7" s="18" t="s">
        <v>28</v>
      </c>
      <c r="C7" s="38" t="s">
        <v>50</v>
      </c>
      <c r="D7" s="39" t="s">
        <v>26</v>
      </c>
      <c r="E7" s="40">
        <f>(E5+E6)*0.1</f>
        <v>25.6</v>
      </c>
      <c r="F7" s="41">
        <v>240</v>
      </c>
      <c r="G7" s="42">
        <f t="shared" si="0"/>
        <v>6144</v>
      </c>
    </row>
    <row r="8" spans="2:7" x14ac:dyDescent="0.25">
      <c r="B8" s="18" t="s">
        <v>30</v>
      </c>
      <c r="C8" s="19" t="s">
        <v>54</v>
      </c>
      <c r="D8" s="39" t="s">
        <v>26</v>
      </c>
      <c r="E8" s="40">
        <f>(E6+E7)*0.02</f>
        <v>4.1159999999999997</v>
      </c>
      <c r="F8" s="41">
        <v>650</v>
      </c>
      <c r="G8" s="42">
        <f t="shared" si="0"/>
        <v>2675.3999999999996</v>
      </c>
    </row>
    <row r="9" spans="2:7" x14ac:dyDescent="0.25">
      <c r="B9" s="18"/>
      <c r="C9" s="25" t="s">
        <v>61</v>
      </c>
      <c r="D9" s="20"/>
      <c r="E9" s="21"/>
      <c r="F9" s="24"/>
      <c r="G9" s="26">
        <f>SUM(G5:G8)</f>
        <v>71017.399999999994</v>
      </c>
    </row>
    <row r="10" spans="2:7" x14ac:dyDescent="0.25">
      <c r="B10" s="27" t="s">
        <v>32</v>
      </c>
      <c r="C10" s="181" t="s">
        <v>33</v>
      </c>
      <c r="D10" s="182"/>
      <c r="E10" s="182"/>
      <c r="F10" s="182"/>
      <c r="G10" s="183"/>
    </row>
    <row r="11" spans="2:7" x14ac:dyDescent="0.25">
      <c r="B11" s="18" t="s">
        <v>34</v>
      </c>
      <c r="C11" s="19" t="s">
        <v>35</v>
      </c>
      <c r="D11" s="20" t="s">
        <v>36</v>
      </c>
      <c r="E11" s="40">
        <f>(E5+E6)*0.01</f>
        <v>2.56</v>
      </c>
      <c r="F11" s="22">
        <v>600</v>
      </c>
      <c r="G11" s="23">
        <f>E11*F11</f>
        <v>1536</v>
      </c>
    </row>
    <row r="12" spans="2:7" x14ac:dyDescent="0.25">
      <c r="B12" s="43" t="s">
        <v>37</v>
      </c>
      <c r="C12" s="38" t="s">
        <v>123</v>
      </c>
      <c r="D12" s="39" t="s">
        <v>38</v>
      </c>
      <c r="E12" s="40">
        <f>(E5+E6)*0.3</f>
        <v>76.8</v>
      </c>
      <c r="F12" s="41">
        <v>325</v>
      </c>
      <c r="G12" s="42">
        <f>E12*F12</f>
        <v>24960</v>
      </c>
    </row>
    <row r="13" spans="2:7" x14ac:dyDescent="0.25">
      <c r="B13" s="43" t="s">
        <v>39</v>
      </c>
      <c r="C13" s="38" t="s">
        <v>42</v>
      </c>
      <c r="D13" s="39" t="s">
        <v>26</v>
      </c>
      <c r="E13" s="40">
        <v>60</v>
      </c>
      <c r="F13" s="41">
        <v>16</v>
      </c>
      <c r="G13" s="42">
        <f t="shared" ref="G13:G15" si="1">E13*F13</f>
        <v>960</v>
      </c>
    </row>
    <row r="14" spans="2:7" x14ac:dyDescent="0.25">
      <c r="B14" s="43" t="s">
        <v>40</v>
      </c>
      <c r="C14" s="38" t="s">
        <v>88</v>
      </c>
      <c r="D14" s="39" t="s">
        <v>36</v>
      </c>
      <c r="E14" s="40">
        <v>8</v>
      </c>
      <c r="F14" s="41">
        <v>50</v>
      </c>
      <c r="G14" s="42">
        <f t="shared" si="1"/>
        <v>400</v>
      </c>
    </row>
    <row r="15" spans="2:7" x14ac:dyDescent="0.25">
      <c r="B15" s="43" t="s">
        <v>41</v>
      </c>
      <c r="C15" s="38" t="s">
        <v>44</v>
      </c>
      <c r="D15" s="39" t="s">
        <v>36</v>
      </c>
      <c r="E15" s="40">
        <f>E7*0.1</f>
        <v>2.5600000000000005</v>
      </c>
      <c r="F15" s="41">
        <v>680</v>
      </c>
      <c r="G15" s="42">
        <f t="shared" si="1"/>
        <v>1740.8000000000004</v>
      </c>
    </row>
    <row r="16" spans="2:7" x14ac:dyDescent="0.25">
      <c r="B16" s="18"/>
      <c r="C16" s="25" t="s">
        <v>79</v>
      </c>
      <c r="D16" s="20"/>
      <c r="E16" s="21"/>
      <c r="F16" s="24"/>
      <c r="G16" s="26">
        <f>SUM(G11:G15)</f>
        <v>29596.799999999999</v>
      </c>
    </row>
    <row r="17" spans="2:7" x14ac:dyDescent="0.25">
      <c r="B17" s="18"/>
      <c r="C17" s="25" t="s">
        <v>80</v>
      </c>
      <c r="D17" s="20"/>
      <c r="E17" s="21"/>
      <c r="F17" s="24"/>
      <c r="G17" s="26">
        <f>SUM(G9+G16)</f>
        <v>100614.2</v>
      </c>
    </row>
    <row r="18" spans="2:7" x14ac:dyDescent="0.25">
      <c r="B18" s="18"/>
      <c r="C18" s="25" t="s">
        <v>81</v>
      </c>
      <c r="D18" s="20"/>
      <c r="E18" s="21"/>
      <c r="F18" s="24"/>
      <c r="G18" s="26">
        <f>(G17/100)*18</f>
        <v>18110.556</v>
      </c>
    </row>
    <row r="19" spans="2:7" ht="15.75" thickBot="1" x14ac:dyDescent="0.3">
      <c r="B19" s="18"/>
      <c r="C19" s="25" t="s">
        <v>126</v>
      </c>
      <c r="D19" s="20"/>
      <c r="E19" s="21"/>
      <c r="F19" s="24"/>
      <c r="G19" s="26">
        <f>G17+G18</f>
        <v>118724.75599999999</v>
      </c>
    </row>
    <row r="20" spans="2:7" ht="15.75" thickBot="1" x14ac:dyDescent="0.3">
      <c r="B20" s="10" t="s">
        <v>17</v>
      </c>
      <c r="C20" s="11" t="s">
        <v>18</v>
      </c>
      <c r="D20" s="11" t="s">
        <v>19</v>
      </c>
      <c r="E20" s="12" t="s">
        <v>20</v>
      </c>
      <c r="F20" s="11" t="s">
        <v>46</v>
      </c>
      <c r="G20" s="13"/>
    </row>
    <row r="21" spans="2:7" ht="15.75" thickBot="1" x14ac:dyDescent="0.3">
      <c r="B21" s="15"/>
      <c r="C21" s="175" t="s">
        <v>124</v>
      </c>
      <c r="D21" s="176"/>
      <c r="E21" s="176"/>
      <c r="F21" s="176"/>
      <c r="G21" s="177"/>
    </row>
    <row r="22" spans="2:7" x14ac:dyDescent="0.25">
      <c r="B22" s="17" t="s">
        <v>23</v>
      </c>
      <c r="C22" s="184" t="s">
        <v>24</v>
      </c>
      <c r="D22" s="185"/>
      <c r="E22" s="185"/>
      <c r="F22" s="185"/>
      <c r="G22" s="186"/>
    </row>
    <row r="23" spans="2:7" x14ac:dyDescent="0.25">
      <c r="B23" s="18" t="s">
        <v>25</v>
      </c>
      <c r="C23" s="19" t="s">
        <v>122</v>
      </c>
      <c r="D23" s="20" t="s">
        <v>26</v>
      </c>
      <c r="E23" s="21">
        <v>19.3</v>
      </c>
      <c r="F23" s="22">
        <v>250</v>
      </c>
      <c r="G23" s="23">
        <f t="shared" ref="G23:G26" si="2">E23*F23</f>
        <v>4825</v>
      </c>
    </row>
    <row r="24" spans="2:7" x14ac:dyDescent="0.25">
      <c r="B24" s="18" t="s">
        <v>27</v>
      </c>
      <c r="C24" s="19" t="s">
        <v>121</v>
      </c>
      <c r="D24" s="20" t="s">
        <v>26</v>
      </c>
      <c r="E24" s="21">
        <v>0</v>
      </c>
      <c r="F24" s="22">
        <v>240</v>
      </c>
      <c r="G24" s="23">
        <f t="shared" si="2"/>
        <v>0</v>
      </c>
    </row>
    <row r="25" spans="2:7" x14ac:dyDescent="0.25">
      <c r="B25" s="18" t="s">
        <v>28</v>
      </c>
      <c r="C25" s="38" t="s">
        <v>50</v>
      </c>
      <c r="D25" s="39" t="s">
        <v>26</v>
      </c>
      <c r="E25" s="40">
        <f>(E23+E24)*0.1</f>
        <v>1.9300000000000002</v>
      </c>
      <c r="F25" s="41">
        <v>240</v>
      </c>
      <c r="G25" s="42">
        <f t="shared" si="2"/>
        <v>463.20000000000005</v>
      </c>
    </row>
    <row r="26" spans="2:7" x14ac:dyDescent="0.25">
      <c r="B26" s="18" t="s">
        <v>30</v>
      </c>
      <c r="C26" s="19" t="s">
        <v>54</v>
      </c>
      <c r="D26" s="39" t="s">
        <v>26</v>
      </c>
      <c r="E26" s="40">
        <f>(E24+E25)*0.02</f>
        <v>3.8600000000000002E-2</v>
      </c>
      <c r="F26" s="41">
        <v>650</v>
      </c>
      <c r="G26" s="42">
        <f t="shared" si="2"/>
        <v>25.09</v>
      </c>
    </row>
    <row r="27" spans="2:7" x14ac:dyDescent="0.25">
      <c r="B27" s="18"/>
      <c r="C27" s="25" t="s">
        <v>61</v>
      </c>
      <c r="D27" s="20"/>
      <c r="E27" s="21"/>
      <c r="F27" s="24"/>
      <c r="G27" s="26">
        <f>SUM(G23:G26)</f>
        <v>5313.29</v>
      </c>
    </row>
    <row r="28" spans="2:7" x14ac:dyDescent="0.25">
      <c r="B28" s="27" t="s">
        <v>32</v>
      </c>
      <c r="C28" s="181" t="s">
        <v>33</v>
      </c>
      <c r="D28" s="182"/>
      <c r="E28" s="182"/>
      <c r="F28" s="182"/>
      <c r="G28" s="183"/>
    </row>
    <row r="29" spans="2:7" x14ac:dyDescent="0.25">
      <c r="B29" s="18" t="s">
        <v>34</v>
      </c>
      <c r="C29" s="19" t="s">
        <v>35</v>
      </c>
      <c r="D29" s="20" t="s">
        <v>36</v>
      </c>
      <c r="E29" s="40">
        <f>(E23+E24)*0.01</f>
        <v>0.193</v>
      </c>
      <c r="F29" s="22">
        <v>600</v>
      </c>
      <c r="G29" s="23">
        <f>E29*F29</f>
        <v>115.8</v>
      </c>
    </row>
    <row r="30" spans="2:7" x14ac:dyDescent="0.25">
      <c r="B30" s="43" t="s">
        <v>37</v>
      </c>
      <c r="C30" s="38" t="s">
        <v>123</v>
      </c>
      <c r="D30" s="39" t="s">
        <v>38</v>
      </c>
      <c r="E30" s="40">
        <f>(E23+E24)*0.3</f>
        <v>5.79</v>
      </c>
      <c r="F30" s="41">
        <v>325</v>
      </c>
      <c r="G30" s="42">
        <f>E30*F30</f>
        <v>1881.75</v>
      </c>
    </row>
    <row r="31" spans="2:7" x14ac:dyDescent="0.25">
      <c r="B31" s="43" t="s">
        <v>39</v>
      </c>
      <c r="C31" s="38" t="s">
        <v>42</v>
      </c>
      <c r="D31" s="39" t="s">
        <v>26</v>
      </c>
      <c r="E31" s="40">
        <v>20</v>
      </c>
      <c r="F31" s="41">
        <v>16</v>
      </c>
      <c r="G31" s="42">
        <f t="shared" ref="G31:G33" si="3">E31*F31</f>
        <v>320</v>
      </c>
    </row>
    <row r="32" spans="2:7" x14ac:dyDescent="0.25">
      <c r="B32" s="43" t="s">
        <v>40</v>
      </c>
      <c r="C32" s="38" t="s">
        <v>88</v>
      </c>
      <c r="D32" s="39" t="s">
        <v>36</v>
      </c>
      <c r="E32" s="40">
        <v>3</v>
      </c>
      <c r="F32" s="41">
        <v>50</v>
      </c>
      <c r="G32" s="42">
        <f t="shared" si="3"/>
        <v>150</v>
      </c>
    </row>
    <row r="33" spans="2:7" x14ac:dyDescent="0.25">
      <c r="B33" s="43" t="s">
        <v>41</v>
      </c>
      <c r="C33" s="38" t="s">
        <v>44</v>
      </c>
      <c r="D33" s="39" t="s">
        <v>36</v>
      </c>
      <c r="E33" s="40">
        <f>E25*0.1</f>
        <v>0.19300000000000003</v>
      </c>
      <c r="F33" s="41">
        <v>680</v>
      </c>
      <c r="G33" s="42">
        <f t="shared" si="3"/>
        <v>131.24</v>
      </c>
    </row>
    <row r="34" spans="2:7" x14ac:dyDescent="0.25">
      <c r="B34" s="18"/>
      <c r="C34" s="25" t="s">
        <v>79</v>
      </c>
      <c r="D34" s="20"/>
      <c r="E34" s="21"/>
      <c r="F34" s="24"/>
      <c r="G34" s="26">
        <f>SUM(G29:G33)</f>
        <v>2598.79</v>
      </c>
    </row>
    <row r="35" spans="2:7" x14ac:dyDescent="0.25">
      <c r="B35" s="18"/>
      <c r="C35" s="25" t="s">
        <v>80</v>
      </c>
      <c r="D35" s="20"/>
      <c r="E35" s="21"/>
      <c r="F35" s="24"/>
      <c r="G35" s="26">
        <f>SUM(G27+G34)</f>
        <v>7912.08</v>
      </c>
    </row>
    <row r="36" spans="2:7" x14ac:dyDescent="0.25">
      <c r="B36" s="18"/>
      <c r="C36" s="25" t="s">
        <v>81</v>
      </c>
      <c r="D36" s="20"/>
      <c r="E36" s="21"/>
      <c r="F36" s="24"/>
      <c r="G36" s="26">
        <f>(G35/100)*18</f>
        <v>1424.1744000000001</v>
      </c>
    </row>
    <row r="37" spans="2:7" ht="15.75" thickBot="1" x14ac:dyDescent="0.3">
      <c r="B37" s="18"/>
      <c r="C37" s="25" t="s">
        <v>127</v>
      </c>
      <c r="D37" s="20"/>
      <c r="E37" s="21"/>
      <c r="F37" s="24"/>
      <c r="G37" s="26">
        <f>G35+G36</f>
        <v>9336.2543999999998</v>
      </c>
    </row>
    <row r="38" spans="2:7" ht="15.75" thickBot="1" x14ac:dyDescent="0.3">
      <c r="B38" s="10" t="s">
        <v>17</v>
      </c>
      <c r="C38" s="11" t="s">
        <v>18</v>
      </c>
      <c r="D38" s="11" t="s">
        <v>19</v>
      </c>
      <c r="E38" s="12" t="s">
        <v>20</v>
      </c>
      <c r="F38" s="11" t="s">
        <v>46</v>
      </c>
      <c r="G38" s="13"/>
    </row>
    <row r="39" spans="2:7" ht="15.75" thickBot="1" x14ac:dyDescent="0.3">
      <c r="B39" s="15"/>
      <c r="C39" s="175" t="s">
        <v>120</v>
      </c>
      <c r="D39" s="176"/>
      <c r="E39" s="176"/>
      <c r="F39" s="176"/>
      <c r="G39" s="177"/>
    </row>
    <row r="40" spans="2:7" x14ac:dyDescent="0.25">
      <c r="B40" s="17" t="s">
        <v>23</v>
      </c>
      <c r="C40" s="178" t="s">
        <v>24</v>
      </c>
      <c r="D40" s="179"/>
      <c r="E40" s="179"/>
      <c r="F40" s="179"/>
      <c r="G40" s="180"/>
    </row>
    <row r="41" spans="2:7" x14ac:dyDescent="0.25">
      <c r="B41" s="18" t="s">
        <v>25</v>
      </c>
      <c r="C41" s="19" t="s">
        <v>122</v>
      </c>
      <c r="D41" s="20" t="s">
        <v>26</v>
      </c>
      <c r="E41" s="21">
        <v>1.52</v>
      </c>
      <c r="F41" s="22">
        <v>250</v>
      </c>
      <c r="G41" s="23">
        <f t="shared" ref="G41:G44" si="4">E41*F41</f>
        <v>380</v>
      </c>
    </row>
    <row r="42" spans="2:7" x14ac:dyDescent="0.25">
      <c r="B42" s="18" t="s">
        <v>27</v>
      </c>
      <c r="C42" s="19" t="s">
        <v>121</v>
      </c>
      <c r="D42" s="20" t="s">
        <v>26</v>
      </c>
      <c r="E42" s="21">
        <v>11</v>
      </c>
      <c r="F42" s="22">
        <v>240</v>
      </c>
      <c r="G42" s="23">
        <f t="shared" si="4"/>
        <v>2640</v>
      </c>
    </row>
    <row r="43" spans="2:7" x14ac:dyDescent="0.25">
      <c r="B43" s="18" t="s">
        <v>28</v>
      </c>
      <c r="C43" s="38" t="s">
        <v>50</v>
      </c>
      <c r="D43" s="39" t="s">
        <v>26</v>
      </c>
      <c r="E43" s="40">
        <f>(E41+E42)*0.1</f>
        <v>1.252</v>
      </c>
      <c r="F43" s="41">
        <v>240</v>
      </c>
      <c r="G43" s="42">
        <f t="shared" si="4"/>
        <v>300.48</v>
      </c>
    </row>
    <row r="44" spans="2:7" x14ac:dyDescent="0.25">
      <c r="B44" s="18" t="s">
        <v>30</v>
      </c>
      <c r="C44" s="19" t="s">
        <v>54</v>
      </c>
      <c r="D44" s="39" t="s">
        <v>26</v>
      </c>
      <c r="E44" s="40">
        <f>(E42+E43)*0.02</f>
        <v>0.24504000000000001</v>
      </c>
      <c r="F44" s="41">
        <v>650</v>
      </c>
      <c r="G44" s="42">
        <f t="shared" si="4"/>
        <v>159.27600000000001</v>
      </c>
    </row>
    <row r="45" spans="2:7" x14ac:dyDescent="0.25">
      <c r="B45" s="18"/>
      <c r="C45" s="25" t="s">
        <v>61</v>
      </c>
      <c r="D45" s="20"/>
      <c r="E45" s="21"/>
      <c r="F45" s="24"/>
      <c r="G45" s="26">
        <f>SUM(G41:G44)</f>
        <v>3479.7559999999999</v>
      </c>
    </row>
    <row r="46" spans="2:7" x14ac:dyDescent="0.25">
      <c r="B46" s="27" t="s">
        <v>32</v>
      </c>
      <c r="C46" s="181" t="s">
        <v>33</v>
      </c>
      <c r="D46" s="182"/>
      <c r="E46" s="182"/>
      <c r="F46" s="182"/>
      <c r="G46" s="183"/>
    </row>
    <row r="47" spans="2:7" x14ac:dyDescent="0.25">
      <c r="B47" s="18" t="s">
        <v>34</v>
      </c>
      <c r="C47" s="19" t="s">
        <v>35</v>
      </c>
      <c r="D47" s="20" t="s">
        <v>36</v>
      </c>
      <c r="E47" s="40">
        <f>(E41+E42)*0.01</f>
        <v>0.12520000000000001</v>
      </c>
      <c r="F47" s="22">
        <v>600</v>
      </c>
      <c r="G47" s="23">
        <f>E47*F47</f>
        <v>75.12</v>
      </c>
    </row>
    <row r="48" spans="2:7" x14ac:dyDescent="0.25">
      <c r="B48" s="43" t="s">
        <v>37</v>
      </c>
      <c r="C48" s="38" t="s">
        <v>123</v>
      </c>
      <c r="D48" s="39" t="s">
        <v>38</v>
      </c>
      <c r="E48" s="40">
        <f>(E41+E42)*0.3</f>
        <v>3.7559999999999998</v>
      </c>
      <c r="F48" s="41">
        <v>325</v>
      </c>
      <c r="G48" s="42">
        <f>E48*F48</f>
        <v>1220.6999999999998</v>
      </c>
    </row>
    <row r="49" spans="2:7" x14ac:dyDescent="0.25">
      <c r="B49" s="43" t="s">
        <v>39</v>
      </c>
      <c r="C49" s="38" t="s">
        <v>42</v>
      </c>
      <c r="D49" s="39" t="s">
        <v>26</v>
      </c>
      <c r="E49" s="40">
        <v>2</v>
      </c>
      <c r="F49" s="41">
        <v>16</v>
      </c>
      <c r="G49" s="42">
        <f t="shared" ref="G49:G51" si="5">E49*F49</f>
        <v>32</v>
      </c>
    </row>
    <row r="50" spans="2:7" x14ac:dyDescent="0.25">
      <c r="B50" s="18" t="s">
        <v>40</v>
      </c>
      <c r="C50" s="38" t="s">
        <v>88</v>
      </c>
      <c r="D50" s="39" t="s">
        <v>36</v>
      </c>
      <c r="E50" s="40">
        <v>1</v>
      </c>
      <c r="F50" s="41">
        <v>50</v>
      </c>
      <c r="G50" s="42">
        <f t="shared" si="5"/>
        <v>50</v>
      </c>
    </row>
    <row r="51" spans="2:7" x14ac:dyDescent="0.25">
      <c r="B51" s="43" t="s">
        <v>41</v>
      </c>
      <c r="C51" s="38" t="s">
        <v>44</v>
      </c>
      <c r="D51" s="39" t="s">
        <v>36</v>
      </c>
      <c r="E51" s="40">
        <f>E43*0.1</f>
        <v>0.12520000000000001</v>
      </c>
      <c r="F51" s="41">
        <v>680</v>
      </c>
      <c r="G51" s="42">
        <f t="shared" si="5"/>
        <v>85.13600000000001</v>
      </c>
    </row>
    <row r="52" spans="2:7" x14ac:dyDescent="0.25">
      <c r="B52" s="18"/>
      <c r="C52" s="25" t="s">
        <v>79</v>
      </c>
      <c r="D52" s="20"/>
      <c r="E52" s="21"/>
      <c r="F52" s="24"/>
      <c r="G52" s="26">
        <f>SUM(G47:G51)</f>
        <v>1462.9559999999997</v>
      </c>
    </row>
    <row r="53" spans="2:7" x14ac:dyDescent="0.25">
      <c r="B53" s="18"/>
      <c r="C53" s="25" t="s">
        <v>80</v>
      </c>
      <c r="D53" s="20"/>
      <c r="E53" s="21"/>
      <c r="F53" s="24"/>
      <c r="G53" s="26">
        <f>SUM(G45+G52)</f>
        <v>4942.7119999999995</v>
      </c>
    </row>
    <row r="54" spans="2:7" x14ac:dyDescent="0.25">
      <c r="B54" s="18"/>
      <c r="C54" s="25" t="s">
        <v>81</v>
      </c>
      <c r="D54" s="20"/>
      <c r="E54" s="21"/>
      <c r="F54" s="24"/>
      <c r="G54" s="26">
        <f>(G53/100)*18</f>
        <v>889.68815999999993</v>
      </c>
    </row>
    <row r="55" spans="2:7" x14ac:dyDescent="0.25">
      <c r="B55" s="18"/>
      <c r="C55" s="25" t="s">
        <v>82</v>
      </c>
      <c r="D55" s="20"/>
      <c r="E55" s="21"/>
      <c r="F55" s="24"/>
      <c r="G55" s="26">
        <f>G53+G54</f>
        <v>5832.4001599999992</v>
      </c>
    </row>
    <row r="56" spans="2:7" x14ac:dyDescent="0.25">
      <c r="D56" s="6" t="s">
        <v>112</v>
      </c>
      <c r="E56" s="65" t="s">
        <v>113</v>
      </c>
      <c r="F56" s="65" t="s">
        <v>114</v>
      </c>
      <c r="G56" s="65" t="s">
        <v>115</v>
      </c>
    </row>
    <row r="57" spans="2:7" x14ac:dyDescent="0.25">
      <c r="D57" s="6">
        <v>3</v>
      </c>
      <c r="E57" s="65">
        <v>1</v>
      </c>
      <c r="F57" s="65">
        <v>1</v>
      </c>
      <c r="G57" s="65">
        <v>1</v>
      </c>
    </row>
    <row r="58" spans="2:7" x14ac:dyDescent="0.25">
      <c r="D58" s="6">
        <v>4</v>
      </c>
      <c r="E58" s="65">
        <v>1</v>
      </c>
      <c r="F58" s="65">
        <v>1</v>
      </c>
      <c r="G58" s="89">
        <v>1</v>
      </c>
    </row>
    <row r="59" spans="2:7" x14ac:dyDescent="0.25">
      <c r="D59" s="6">
        <v>5</v>
      </c>
      <c r="E59" s="65">
        <v>1</v>
      </c>
      <c r="F59" s="65">
        <v>1</v>
      </c>
      <c r="G59" s="89">
        <v>1</v>
      </c>
    </row>
    <row r="60" spans="2:7" x14ac:dyDescent="0.25">
      <c r="D60" s="6">
        <v>6</v>
      </c>
      <c r="E60" s="65">
        <v>1</v>
      </c>
      <c r="F60" s="65">
        <v>1</v>
      </c>
      <c r="G60" s="89">
        <v>1</v>
      </c>
    </row>
    <row r="61" spans="2:7" x14ac:dyDescent="0.25">
      <c r="D61" s="6">
        <v>7</v>
      </c>
      <c r="E61" s="65">
        <v>1</v>
      </c>
      <c r="F61" s="65">
        <v>1</v>
      </c>
      <c r="G61" s="89">
        <v>1</v>
      </c>
    </row>
    <row r="62" spans="2:7" x14ac:dyDescent="0.25">
      <c r="D62" s="6">
        <v>8</v>
      </c>
      <c r="E62" s="65"/>
      <c r="F62" s="65"/>
      <c r="G62" s="89">
        <v>1</v>
      </c>
    </row>
    <row r="63" spans="2:7" x14ac:dyDescent="0.25">
      <c r="D63" s="6">
        <v>9</v>
      </c>
      <c r="E63" s="65"/>
      <c r="F63" s="65"/>
      <c r="G63" s="89">
        <v>1</v>
      </c>
    </row>
    <row r="64" spans="2:7" x14ac:dyDescent="0.25">
      <c r="D64" s="6">
        <v>10</v>
      </c>
      <c r="E64" s="65">
        <v>1</v>
      </c>
      <c r="F64" s="65">
        <v>1</v>
      </c>
      <c r="G64" s="89">
        <v>1</v>
      </c>
    </row>
    <row r="65" spans="4:7" x14ac:dyDescent="0.25">
      <c r="D65" s="6">
        <v>11</v>
      </c>
      <c r="E65" s="65"/>
      <c r="F65" s="65"/>
      <c r="G65" s="89">
        <v>1</v>
      </c>
    </row>
    <row r="66" spans="4:7" x14ac:dyDescent="0.25">
      <c r="D66" s="6">
        <v>12</v>
      </c>
      <c r="E66" s="65"/>
      <c r="F66" s="65"/>
      <c r="G66" s="89">
        <v>1</v>
      </c>
    </row>
    <row r="67" spans="4:7" x14ac:dyDescent="0.25">
      <c r="D67" s="6">
        <v>13</v>
      </c>
      <c r="E67" s="65"/>
      <c r="F67" s="65"/>
      <c r="G67" s="89">
        <v>1</v>
      </c>
    </row>
    <row r="68" spans="4:7" x14ac:dyDescent="0.25">
      <c r="D68" s="6">
        <v>14</v>
      </c>
      <c r="E68" s="65"/>
      <c r="F68" s="65"/>
      <c r="G68" s="89">
        <v>1</v>
      </c>
    </row>
    <row r="69" spans="4:7" x14ac:dyDescent="0.25">
      <c r="D69" s="6">
        <v>15</v>
      </c>
      <c r="E69" s="65"/>
      <c r="F69" s="65"/>
      <c r="G69" s="89">
        <v>1</v>
      </c>
    </row>
    <row r="70" spans="4:7" x14ac:dyDescent="0.25">
      <c r="D70" s="6">
        <v>16</v>
      </c>
      <c r="E70" s="65"/>
      <c r="F70" s="65"/>
      <c r="G70" s="89">
        <v>1</v>
      </c>
    </row>
    <row r="71" spans="4:7" x14ac:dyDescent="0.25">
      <c r="D71" s="8">
        <v>17</v>
      </c>
      <c r="E71" s="67">
        <v>1</v>
      </c>
      <c r="F71" s="67">
        <v>1</v>
      </c>
      <c r="G71" s="89">
        <v>1</v>
      </c>
    </row>
    <row r="72" spans="4:7" ht="15.75" thickBot="1" x14ac:dyDescent="0.3">
      <c r="D72" s="7">
        <v>18</v>
      </c>
      <c r="E72" s="68"/>
      <c r="F72" s="68">
        <v>1</v>
      </c>
      <c r="G72" s="68">
        <v>1</v>
      </c>
    </row>
    <row r="73" spans="4:7" x14ac:dyDescent="0.25">
      <c r="D73" s="70">
        <v>19</v>
      </c>
      <c r="E73" s="71">
        <v>1</v>
      </c>
      <c r="F73" s="71"/>
      <c r="G73" s="71">
        <v>1</v>
      </c>
    </row>
    <row r="74" spans="4:7" x14ac:dyDescent="0.25">
      <c r="D74" s="6">
        <v>20</v>
      </c>
      <c r="E74" s="65">
        <v>1</v>
      </c>
      <c r="F74" s="65">
        <v>1</v>
      </c>
      <c r="G74" s="65">
        <v>1</v>
      </c>
    </row>
    <row r="75" spans="4:7" x14ac:dyDescent="0.25">
      <c r="D75" s="6">
        <v>21</v>
      </c>
      <c r="E75" s="65">
        <v>1</v>
      </c>
      <c r="F75" s="65">
        <v>1</v>
      </c>
      <c r="G75" s="89">
        <v>1</v>
      </c>
    </row>
    <row r="76" spans="4:7" x14ac:dyDescent="0.25">
      <c r="D76" s="6">
        <v>22</v>
      </c>
      <c r="E76" s="65"/>
      <c r="F76" s="65"/>
      <c r="G76" s="89">
        <v>1</v>
      </c>
    </row>
    <row r="77" spans="4:7" x14ac:dyDescent="0.25">
      <c r="D77" s="6">
        <v>23</v>
      </c>
      <c r="E77" s="65"/>
      <c r="F77" s="65"/>
      <c r="G77" s="89">
        <v>1</v>
      </c>
    </row>
    <row r="78" spans="4:7" x14ac:dyDescent="0.25">
      <c r="D78" s="6">
        <v>24</v>
      </c>
      <c r="E78" s="65">
        <v>1</v>
      </c>
      <c r="F78" s="65">
        <v>1</v>
      </c>
      <c r="G78" s="89">
        <v>1</v>
      </c>
    </row>
    <row r="79" spans="4:7" x14ac:dyDescent="0.25">
      <c r="D79" s="6">
        <v>25</v>
      </c>
      <c r="E79" s="65"/>
      <c r="F79" s="65"/>
      <c r="G79" s="89">
        <v>1</v>
      </c>
    </row>
    <row r="80" spans="4:7" x14ac:dyDescent="0.25">
      <c r="D80" s="6">
        <v>26</v>
      </c>
      <c r="E80" s="65">
        <v>1</v>
      </c>
      <c r="F80" s="65">
        <v>1</v>
      </c>
      <c r="G80" s="89">
        <v>1</v>
      </c>
    </row>
    <row r="81" spans="3:7" x14ac:dyDescent="0.25">
      <c r="D81" s="6">
        <v>27</v>
      </c>
      <c r="E81" s="65">
        <v>1</v>
      </c>
      <c r="F81" s="65">
        <v>1</v>
      </c>
      <c r="G81" s="89">
        <v>1</v>
      </c>
    </row>
    <row r="82" spans="3:7" x14ac:dyDescent="0.25">
      <c r="D82" s="6">
        <v>28</v>
      </c>
      <c r="E82" s="65">
        <v>1</v>
      </c>
      <c r="F82" s="65">
        <v>1</v>
      </c>
      <c r="G82" s="89">
        <v>1</v>
      </c>
    </row>
    <row r="83" spans="3:7" x14ac:dyDescent="0.25">
      <c r="D83" s="6">
        <v>29</v>
      </c>
      <c r="E83" s="65">
        <v>1</v>
      </c>
      <c r="F83" s="65">
        <v>1</v>
      </c>
      <c r="G83" s="89">
        <v>1</v>
      </c>
    </row>
    <row r="84" spans="3:7" x14ac:dyDescent="0.25">
      <c r="D84" s="6">
        <v>30</v>
      </c>
      <c r="E84" s="65"/>
      <c r="F84" s="65">
        <v>1</v>
      </c>
      <c r="G84" s="89">
        <v>1</v>
      </c>
    </row>
    <row r="85" spans="3:7" x14ac:dyDescent="0.25">
      <c r="D85" s="6">
        <v>31</v>
      </c>
      <c r="E85" s="65"/>
      <c r="F85" s="65"/>
      <c r="G85" s="89">
        <v>1</v>
      </c>
    </row>
    <row r="86" spans="3:7" x14ac:dyDescent="0.25">
      <c r="D86" s="6">
        <v>32</v>
      </c>
      <c r="E86" s="65">
        <v>1</v>
      </c>
      <c r="F86" s="65"/>
      <c r="G86" s="89">
        <v>1</v>
      </c>
    </row>
    <row r="87" spans="3:7" x14ac:dyDescent="0.25">
      <c r="D87" s="6">
        <v>33</v>
      </c>
      <c r="E87" s="65"/>
      <c r="F87" s="65">
        <v>1</v>
      </c>
      <c r="G87" s="89">
        <v>1</v>
      </c>
    </row>
    <row r="88" spans="3:7" x14ac:dyDescent="0.25">
      <c r="D88" s="6">
        <v>34</v>
      </c>
      <c r="E88" s="65">
        <v>1</v>
      </c>
      <c r="F88" s="65">
        <v>1</v>
      </c>
      <c r="G88" s="89">
        <v>1</v>
      </c>
    </row>
    <row r="89" spans="3:7" x14ac:dyDescent="0.25">
      <c r="D89" s="6">
        <v>35</v>
      </c>
      <c r="E89" s="65">
        <v>1</v>
      </c>
      <c r="F89" s="65">
        <v>1</v>
      </c>
      <c r="G89" s="89">
        <v>1</v>
      </c>
    </row>
    <row r="90" spans="3:7" x14ac:dyDescent="0.25">
      <c r="D90" s="6">
        <v>36</v>
      </c>
      <c r="E90" s="65"/>
      <c r="F90" s="65"/>
      <c r="G90" s="89">
        <v>1</v>
      </c>
    </row>
    <row r="91" spans="3:7" x14ac:dyDescent="0.25">
      <c r="D91" s="6">
        <v>37</v>
      </c>
      <c r="E91" s="66"/>
      <c r="F91" s="66">
        <v>1</v>
      </c>
      <c r="G91" s="89">
        <v>1</v>
      </c>
    </row>
    <row r="92" spans="3:7" x14ac:dyDescent="0.25">
      <c r="C92" s="58" t="s">
        <v>118</v>
      </c>
      <c r="D92" s="58"/>
      <c r="E92" s="58">
        <f>SUM(E57:E91)</f>
        <v>18</v>
      </c>
      <c r="F92" s="58">
        <f>SUM(F57:F91)</f>
        <v>20</v>
      </c>
      <c r="G92" s="58">
        <f>SUM(G57:G91)</f>
        <v>35</v>
      </c>
    </row>
    <row r="93" spans="3:7" x14ac:dyDescent="0.25">
      <c r="C93" s="58" t="s">
        <v>117</v>
      </c>
      <c r="D93" s="58"/>
      <c r="E93" s="30">
        <f>G19</f>
        <v>118724.75599999999</v>
      </c>
      <c r="F93" s="60">
        <f>G37</f>
        <v>9336.2543999999998</v>
      </c>
      <c r="G93" s="60">
        <f>G55</f>
        <v>5832.4001599999992</v>
      </c>
    </row>
    <row r="94" spans="3:7" x14ac:dyDescent="0.25">
      <c r="C94" s="25" t="s">
        <v>119</v>
      </c>
      <c r="D94" s="58"/>
      <c r="E94" s="58">
        <f>E92*E93</f>
        <v>2137045.608</v>
      </c>
      <c r="F94" s="58">
        <f>F92*F93</f>
        <v>186725.08799999999</v>
      </c>
      <c r="G94" s="58">
        <f>G92*G93</f>
        <v>204134.00559999997</v>
      </c>
    </row>
    <row r="95" spans="3:7" x14ac:dyDescent="0.25">
      <c r="C95" s="25" t="s">
        <v>82</v>
      </c>
      <c r="D95" s="58"/>
      <c r="E95" s="58"/>
      <c r="F95" s="58"/>
      <c r="G95" s="58">
        <f>E94+F94+G94</f>
        <v>2527904.7015999998</v>
      </c>
    </row>
    <row r="100" spans="5:7" x14ac:dyDescent="0.25">
      <c r="E100">
        <f>(E5+E6)*E92</f>
        <v>4608</v>
      </c>
      <c r="F100">
        <f>E23*F92</f>
        <v>386</v>
      </c>
      <c r="G100">
        <f>(E41+E42)*G92</f>
        <v>438.2</v>
      </c>
    </row>
    <row r="101" spans="5:7" x14ac:dyDescent="0.25">
      <c r="G101">
        <f>E100+F100+G100</f>
        <v>5432.2</v>
      </c>
    </row>
  </sheetData>
  <mergeCells count="10">
    <mergeCell ref="C28:G28"/>
    <mergeCell ref="C39:G39"/>
    <mergeCell ref="C40:G40"/>
    <mergeCell ref="C46:G46"/>
    <mergeCell ref="C1:G1"/>
    <mergeCell ref="C3:G3"/>
    <mergeCell ref="C4:G4"/>
    <mergeCell ref="C10:G10"/>
    <mergeCell ref="C21:G21"/>
    <mergeCell ref="C22:G2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8"/>
  <sheetViews>
    <sheetView workbookViewId="0">
      <selection activeCell="I19" sqref="I19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5.28515625" customWidth="1"/>
    <col min="5" max="6" width="15.7109375" customWidth="1"/>
  </cols>
  <sheetData>
    <row r="1" spans="1:10" ht="57" customHeight="1" thickBot="1" x14ac:dyDescent="0.35">
      <c r="B1" s="174" t="s">
        <v>137</v>
      </c>
      <c r="C1" s="174"/>
      <c r="D1" s="174"/>
      <c r="E1" s="174"/>
      <c r="F1" s="174"/>
    </row>
    <row r="2" spans="1:10" ht="15.75" thickBot="1" x14ac:dyDescent="0.3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46</v>
      </c>
      <c r="F2" s="13"/>
    </row>
    <row r="3" spans="1:10" ht="14.25" customHeight="1" thickBot="1" x14ac:dyDescent="0.3">
      <c r="A3" s="15"/>
      <c r="B3" s="175" t="s">
        <v>98</v>
      </c>
      <c r="C3" s="176"/>
      <c r="D3" s="176"/>
      <c r="E3" s="176"/>
      <c r="F3" s="177"/>
    </row>
    <row r="4" spans="1:10" x14ac:dyDescent="0.25">
      <c r="A4" s="17" t="s">
        <v>23</v>
      </c>
      <c r="B4" s="184" t="s">
        <v>24</v>
      </c>
      <c r="C4" s="185"/>
      <c r="D4" s="185"/>
      <c r="E4" s="185"/>
      <c r="F4" s="186"/>
      <c r="I4" t="s">
        <v>95</v>
      </c>
      <c r="J4" t="s">
        <v>96</v>
      </c>
    </row>
    <row r="5" spans="1:10" x14ac:dyDescent="0.25">
      <c r="A5" s="18" t="s">
        <v>25</v>
      </c>
      <c r="B5" s="19" t="s">
        <v>107</v>
      </c>
      <c r="C5" s="20" t="s">
        <v>26</v>
      </c>
      <c r="D5" s="69">
        <v>2374.9700000000003</v>
      </c>
      <c r="E5" s="22">
        <v>250</v>
      </c>
      <c r="F5" s="23">
        <f t="shared" ref="F5:F8" si="0">D5*E5</f>
        <v>593742.50000000012</v>
      </c>
      <c r="H5" s="46"/>
      <c r="I5" s="46">
        <v>4886.93</v>
      </c>
      <c r="J5" s="46">
        <v>2374.9700000000003</v>
      </c>
    </row>
    <row r="6" spans="1:10" x14ac:dyDescent="0.25">
      <c r="A6" s="18" t="s">
        <v>27</v>
      </c>
      <c r="B6" s="19" t="s">
        <v>108</v>
      </c>
      <c r="C6" s="20" t="s">
        <v>26</v>
      </c>
      <c r="D6" s="69">
        <v>4886.93</v>
      </c>
      <c r="E6" s="22">
        <v>240</v>
      </c>
      <c r="F6" s="23">
        <f t="shared" si="0"/>
        <v>1172863.2000000002</v>
      </c>
      <c r="H6" s="47"/>
      <c r="I6" s="47"/>
      <c r="J6" s="47"/>
    </row>
    <row r="7" spans="1:10" x14ac:dyDescent="0.25">
      <c r="A7" s="18" t="s">
        <v>28</v>
      </c>
      <c r="B7" s="38" t="s">
        <v>50</v>
      </c>
      <c r="C7" s="39" t="s">
        <v>26</v>
      </c>
      <c r="D7" s="40">
        <f>(D5+D6)*0.1</f>
        <v>726.19</v>
      </c>
      <c r="E7" s="41">
        <v>240</v>
      </c>
      <c r="F7" s="42">
        <f t="shared" si="0"/>
        <v>174285.6</v>
      </c>
    </row>
    <row r="8" spans="1:10" x14ac:dyDescent="0.25">
      <c r="A8" s="18" t="s">
        <v>30</v>
      </c>
      <c r="B8" s="19" t="s">
        <v>54</v>
      </c>
      <c r="C8" s="39" t="s">
        <v>26</v>
      </c>
      <c r="D8" s="40">
        <f>(D6+D7)*0.02</f>
        <v>112.26240000000001</v>
      </c>
      <c r="E8" s="41">
        <v>650</v>
      </c>
      <c r="F8" s="42">
        <f t="shared" si="0"/>
        <v>72970.560000000012</v>
      </c>
    </row>
    <row r="9" spans="1:10" x14ac:dyDescent="0.25">
      <c r="A9" s="18"/>
      <c r="B9" s="25" t="s">
        <v>61</v>
      </c>
      <c r="C9" s="20"/>
      <c r="D9" s="21"/>
      <c r="E9" s="24"/>
      <c r="F9" s="26">
        <f>SUM(F5:F8)</f>
        <v>2013861.8600000003</v>
      </c>
      <c r="H9" s="47"/>
      <c r="I9" s="47"/>
      <c r="J9" s="47"/>
    </row>
    <row r="10" spans="1:10" ht="14.25" customHeight="1" x14ac:dyDescent="0.25">
      <c r="A10" s="27" t="s">
        <v>32</v>
      </c>
      <c r="B10" s="181" t="s">
        <v>33</v>
      </c>
      <c r="C10" s="182"/>
      <c r="D10" s="182"/>
      <c r="E10" s="182"/>
      <c r="F10" s="183"/>
      <c r="H10" s="47"/>
      <c r="I10" s="47"/>
      <c r="J10" s="47"/>
    </row>
    <row r="11" spans="1:10" x14ac:dyDescent="0.25">
      <c r="A11" s="18" t="s">
        <v>34</v>
      </c>
      <c r="B11" s="19" t="s">
        <v>35</v>
      </c>
      <c r="C11" s="20" t="s">
        <v>36</v>
      </c>
      <c r="D11" s="40">
        <f>(D5+D6)*0.01</f>
        <v>72.619000000000014</v>
      </c>
      <c r="E11" s="22">
        <v>600</v>
      </c>
      <c r="F11" s="23">
        <f>D11*E11</f>
        <v>43571.400000000009</v>
      </c>
      <c r="H11" s="47"/>
      <c r="I11" s="47"/>
      <c r="J11" s="47"/>
    </row>
    <row r="12" spans="1:10" x14ac:dyDescent="0.25">
      <c r="A12" s="43" t="s">
        <v>37</v>
      </c>
      <c r="B12" s="38" t="s">
        <v>100</v>
      </c>
      <c r="C12" s="39" t="s">
        <v>38</v>
      </c>
      <c r="D12" s="40">
        <f>(D5+D6)*0.3</f>
        <v>2178.5700000000002</v>
      </c>
      <c r="E12" s="41">
        <v>325</v>
      </c>
      <c r="F12" s="42">
        <f>D12*E12</f>
        <v>708035.25</v>
      </c>
      <c r="H12" s="47"/>
      <c r="I12" s="47"/>
      <c r="J12" s="47"/>
    </row>
    <row r="13" spans="1:10" x14ac:dyDescent="0.25">
      <c r="A13" s="43" t="s">
        <v>39</v>
      </c>
      <c r="B13" s="38" t="s">
        <v>42</v>
      </c>
      <c r="C13" s="39" t="s">
        <v>26</v>
      </c>
      <c r="D13" s="40">
        <v>600</v>
      </c>
      <c r="E13" s="41">
        <v>16</v>
      </c>
      <c r="F13" s="42">
        <f t="shared" ref="F13:F16" si="1">D13*E13</f>
        <v>9600</v>
      </c>
    </row>
    <row r="14" spans="1:10" x14ac:dyDescent="0.25">
      <c r="A14" s="43" t="s">
        <v>40</v>
      </c>
      <c r="B14" s="38" t="s">
        <v>88</v>
      </c>
      <c r="C14" s="39" t="s">
        <v>36</v>
      </c>
      <c r="D14" s="40">
        <v>200</v>
      </c>
      <c r="E14" s="41">
        <v>50</v>
      </c>
      <c r="F14" s="42">
        <f t="shared" si="1"/>
        <v>10000</v>
      </c>
    </row>
    <row r="15" spans="1:10" x14ac:dyDescent="0.25">
      <c r="A15" s="43" t="s">
        <v>43</v>
      </c>
      <c r="B15" s="38" t="s">
        <v>44</v>
      </c>
      <c r="C15" s="39" t="s">
        <v>36</v>
      </c>
      <c r="D15" s="40">
        <f>D7*0.1</f>
        <v>72.619000000000014</v>
      </c>
      <c r="E15" s="41">
        <v>680</v>
      </c>
      <c r="F15" s="42">
        <f t="shared" si="1"/>
        <v>49380.920000000013</v>
      </c>
    </row>
    <row r="16" spans="1:10" x14ac:dyDescent="0.25">
      <c r="A16" s="43" t="s">
        <v>65</v>
      </c>
      <c r="B16" s="38" t="s">
        <v>77</v>
      </c>
      <c r="C16" s="39" t="s">
        <v>78</v>
      </c>
      <c r="D16" s="40">
        <v>5</v>
      </c>
      <c r="E16" s="41">
        <v>3000</v>
      </c>
      <c r="F16" s="42">
        <f t="shared" si="1"/>
        <v>15000</v>
      </c>
    </row>
    <row r="17" spans="1:6" x14ac:dyDescent="0.25">
      <c r="A17" s="18"/>
      <c r="B17" s="25" t="s">
        <v>79</v>
      </c>
      <c r="C17" s="20"/>
      <c r="D17" s="21"/>
      <c r="E17" s="24"/>
      <c r="F17" s="26">
        <f>SUM(F11:F16)</f>
        <v>835587.57000000007</v>
      </c>
    </row>
    <row r="18" spans="1:6" x14ac:dyDescent="0.25">
      <c r="A18" s="18"/>
      <c r="B18" s="25" t="s">
        <v>80</v>
      </c>
      <c r="C18" s="20"/>
      <c r="D18" s="21"/>
      <c r="E18" s="24"/>
      <c r="F18" s="26">
        <f>SUM(F9+F17)</f>
        <v>2849449.4300000006</v>
      </c>
    </row>
    <row r="19" spans="1:6" x14ac:dyDescent="0.25">
      <c r="A19" s="18"/>
      <c r="B19" s="25" t="s">
        <v>81</v>
      </c>
      <c r="C19" s="20"/>
      <c r="D19" s="21"/>
      <c r="E19" s="24"/>
      <c r="F19" s="26">
        <v>442648.10376000003</v>
      </c>
    </row>
    <row r="20" spans="1:6" x14ac:dyDescent="0.25">
      <c r="A20" s="18"/>
      <c r="B20" s="25" t="s">
        <v>82</v>
      </c>
      <c r="C20" s="20"/>
      <c r="D20" s="21"/>
      <c r="E20" s="24"/>
      <c r="F20" s="26">
        <f>F18+F19</f>
        <v>3292097.5337600005</v>
      </c>
    </row>
    <row r="21" spans="1:6" x14ac:dyDescent="0.25">
      <c r="B21" s="32"/>
      <c r="C21" s="28"/>
      <c r="D21" s="33"/>
      <c r="E21" s="28"/>
      <c r="F21" s="28"/>
    </row>
    <row r="22" spans="1:6" x14ac:dyDescent="0.25">
      <c r="B22" s="34"/>
      <c r="C22" s="28"/>
      <c r="D22" s="33"/>
      <c r="E22" s="28"/>
      <c r="F22" s="34"/>
    </row>
    <row r="23" spans="1:6" x14ac:dyDescent="0.25">
      <c r="B23" s="35"/>
      <c r="C23" s="28"/>
      <c r="D23" s="33"/>
      <c r="E23" s="28"/>
      <c r="F23" s="35"/>
    </row>
    <row r="24" spans="1:6" x14ac:dyDescent="0.25">
      <c r="B24" s="32"/>
      <c r="C24" s="28"/>
      <c r="D24" s="29"/>
      <c r="E24" s="28"/>
      <c r="F24" s="35"/>
    </row>
    <row r="25" spans="1:6" x14ac:dyDescent="0.25">
      <c r="B25" s="45"/>
      <c r="F25" s="28"/>
    </row>
    <row r="26" spans="1:6" x14ac:dyDescent="0.25">
      <c r="B26" s="36"/>
      <c r="D26" s="49" t="s">
        <v>95</v>
      </c>
      <c r="E26" s="49" t="s">
        <v>96</v>
      </c>
      <c r="F26" s="28"/>
    </row>
    <row r="27" spans="1:6" x14ac:dyDescent="0.25">
      <c r="B27" s="32"/>
      <c r="C27" s="46" t="s">
        <v>89</v>
      </c>
      <c r="D27" s="46"/>
      <c r="E27" s="46"/>
      <c r="F27" s="28"/>
    </row>
    <row r="28" spans="1:6" x14ac:dyDescent="0.25">
      <c r="C28" s="47"/>
      <c r="D28" s="47">
        <v>10.55</v>
      </c>
      <c r="E28" s="47"/>
    </row>
    <row r="29" spans="1:6" x14ac:dyDescent="0.25">
      <c r="C29" t="s">
        <v>97</v>
      </c>
      <c r="D29">
        <v>136.13</v>
      </c>
      <c r="E29">
        <v>12.1</v>
      </c>
    </row>
    <row r="30" spans="1:6" x14ac:dyDescent="0.25">
      <c r="B30" s="37"/>
      <c r="D30">
        <v>47.74</v>
      </c>
    </row>
    <row r="31" spans="1:6" x14ac:dyDescent="0.25">
      <c r="C31" t="s">
        <v>90</v>
      </c>
      <c r="D31">
        <v>151.37</v>
      </c>
      <c r="E31">
        <v>13.78</v>
      </c>
    </row>
    <row r="32" spans="1:6" x14ac:dyDescent="0.25">
      <c r="D32">
        <v>47.74</v>
      </c>
    </row>
    <row r="33" spans="3:6" x14ac:dyDescent="0.25">
      <c r="C33" t="s">
        <v>91</v>
      </c>
      <c r="D33">
        <v>153.84</v>
      </c>
      <c r="E33">
        <v>13.78</v>
      </c>
    </row>
    <row r="34" spans="3:6" x14ac:dyDescent="0.25">
      <c r="C34" t="s">
        <v>92</v>
      </c>
      <c r="D34">
        <v>115.2</v>
      </c>
      <c r="E34">
        <v>15.37</v>
      </c>
    </row>
    <row r="35" spans="3:6" x14ac:dyDescent="0.25">
      <c r="C35" t="s">
        <v>93</v>
      </c>
      <c r="D35">
        <v>115.2</v>
      </c>
      <c r="E35">
        <v>15.37</v>
      </c>
    </row>
    <row r="36" spans="3:6" x14ac:dyDescent="0.25">
      <c r="C36" s="46" t="s">
        <v>131</v>
      </c>
      <c r="D36" s="46">
        <f>1778.2+102.78+102.78</f>
        <v>1983.76</v>
      </c>
      <c r="E36" s="46">
        <f>825+51.48+51.48</f>
        <v>927.96</v>
      </c>
    </row>
    <row r="37" spans="3:6" x14ac:dyDescent="0.25">
      <c r="C37" s="47" t="s">
        <v>94</v>
      </c>
      <c r="D37" s="47">
        <f>1911.82+106.79+106.79</f>
        <v>2125.4</v>
      </c>
      <c r="E37" s="47">
        <f>1227.19+74.71+74.71</f>
        <v>1376.6100000000001</v>
      </c>
      <c r="F37" s="47"/>
    </row>
    <row r="38" spans="3:6" x14ac:dyDescent="0.25">
      <c r="C38" s="48" t="s">
        <v>15</v>
      </c>
      <c r="D38" s="48">
        <f>SUM(D28:D37)</f>
        <v>4886.93</v>
      </c>
      <c r="E38" s="48">
        <f>SUM(E28:E37)</f>
        <v>2374.9700000000003</v>
      </c>
    </row>
  </sheetData>
  <mergeCells count="4">
    <mergeCell ref="B1:F1"/>
    <mergeCell ref="B3:F3"/>
    <mergeCell ref="B4:F4"/>
    <mergeCell ref="B10:F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G22" sqref="G22"/>
    </sheetView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1"/>
  <sheetViews>
    <sheetView workbookViewId="0">
      <selection activeCell="I19" sqref="I19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5.28515625" customWidth="1"/>
    <col min="5" max="6" width="15.7109375" customWidth="1"/>
  </cols>
  <sheetData>
    <row r="1" spans="1:9" ht="57" customHeight="1" thickBot="1" x14ac:dyDescent="0.35">
      <c r="B1" s="174" t="s">
        <v>296</v>
      </c>
      <c r="C1" s="174"/>
      <c r="D1" s="174"/>
      <c r="E1" s="174"/>
      <c r="F1" s="174"/>
    </row>
    <row r="2" spans="1:9" ht="15.75" thickBot="1" x14ac:dyDescent="0.3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46</v>
      </c>
      <c r="F2" s="13"/>
    </row>
    <row r="3" spans="1:9" ht="14.25" customHeight="1" thickBot="1" x14ac:dyDescent="0.3">
      <c r="A3" s="15"/>
      <c r="B3" s="175" t="s">
        <v>299</v>
      </c>
      <c r="C3" s="176"/>
      <c r="D3" s="176"/>
      <c r="E3" s="176"/>
      <c r="F3" s="177"/>
    </row>
    <row r="4" spans="1:9" x14ac:dyDescent="0.25">
      <c r="A4" s="17" t="s">
        <v>23</v>
      </c>
      <c r="B4" s="178" t="s">
        <v>24</v>
      </c>
      <c r="C4" s="179"/>
      <c r="D4" s="179"/>
      <c r="E4" s="179"/>
      <c r="F4" s="180"/>
      <c r="H4" t="s">
        <v>95</v>
      </c>
      <c r="I4" t="s">
        <v>96</v>
      </c>
    </row>
    <row r="5" spans="1:9" x14ac:dyDescent="0.25">
      <c r="A5" s="18" t="s">
        <v>25</v>
      </c>
      <c r="B5" s="19" t="s">
        <v>109</v>
      </c>
      <c r="C5" s="20" t="s">
        <v>26</v>
      </c>
      <c r="D5" s="21">
        <f>91.91+15.44</f>
        <v>107.35</v>
      </c>
      <c r="E5" s="22">
        <v>250</v>
      </c>
      <c r="F5" s="73">
        <f t="shared" ref="F5:F8" si="0">D5*E5</f>
        <v>26837.5</v>
      </c>
      <c r="H5" s="21">
        <v>156</v>
      </c>
      <c r="I5" s="21">
        <f>91.91+15.44</f>
        <v>107.35</v>
      </c>
    </row>
    <row r="6" spans="1:9" x14ac:dyDescent="0.25">
      <c r="A6" s="18" t="s">
        <v>27</v>
      </c>
      <c r="B6" s="19" t="s">
        <v>110</v>
      </c>
      <c r="C6" s="20" t="s">
        <v>26</v>
      </c>
      <c r="D6" s="21">
        <v>156</v>
      </c>
      <c r="E6" s="22">
        <v>240</v>
      </c>
      <c r="F6" s="73">
        <f t="shared" si="0"/>
        <v>37440</v>
      </c>
      <c r="H6" s="21">
        <v>211.3</v>
      </c>
      <c r="I6" s="21">
        <f>141.28+15.44+15.44</f>
        <v>172.16</v>
      </c>
    </row>
    <row r="7" spans="1:9" x14ac:dyDescent="0.25">
      <c r="A7" s="18" t="s">
        <v>28</v>
      </c>
      <c r="B7" s="19" t="s">
        <v>50</v>
      </c>
      <c r="C7" s="20" t="s">
        <v>26</v>
      </c>
      <c r="D7" s="21">
        <f>(D5+D6)*0.1</f>
        <v>26.335000000000004</v>
      </c>
      <c r="E7" s="22">
        <v>240</v>
      </c>
      <c r="F7" s="73">
        <f t="shared" si="0"/>
        <v>6320.4000000000015</v>
      </c>
      <c r="H7" s="21">
        <v>207.3</v>
      </c>
      <c r="I7" s="21">
        <f>141.13+15.44+15.44</f>
        <v>172.01</v>
      </c>
    </row>
    <row r="8" spans="1:9" x14ac:dyDescent="0.25">
      <c r="A8" s="18" t="s">
        <v>30</v>
      </c>
      <c r="B8" s="19" t="s">
        <v>54</v>
      </c>
      <c r="C8" s="20" t="s">
        <v>26</v>
      </c>
      <c r="D8" s="21">
        <f>(D6+D7)*0.02</f>
        <v>3.6467000000000001</v>
      </c>
      <c r="E8" s="22">
        <v>650</v>
      </c>
      <c r="F8" s="73">
        <f t="shared" si="0"/>
        <v>2370.355</v>
      </c>
      <c r="H8" s="21">
        <v>207.3</v>
      </c>
      <c r="I8" s="21">
        <f>141.73+15.44+15.44</f>
        <v>172.60999999999999</v>
      </c>
    </row>
    <row r="9" spans="1:9" x14ac:dyDescent="0.25">
      <c r="A9" s="18"/>
      <c r="B9" s="25" t="s">
        <v>61</v>
      </c>
      <c r="C9" s="20"/>
      <c r="D9" s="21"/>
      <c r="E9" s="24"/>
      <c r="F9" s="26">
        <f>SUM(F5:F8)</f>
        <v>72968.25499999999</v>
      </c>
      <c r="H9" s="155">
        <f>SUM(H5:H8)</f>
        <v>781.90000000000009</v>
      </c>
      <c r="I9" s="155">
        <f>SUM(I5:I8)</f>
        <v>624.13</v>
      </c>
    </row>
    <row r="10" spans="1:9" ht="14.25" customHeight="1" x14ac:dyDescent="0.25">
      <c r="A10" s="27" t="s">
        <v>32</v>
      </c>
      <c r="B10" s="181" t="s">
        <v>33</v>
      </c>
      <c r="C10" s="182"/>
      <c r="D10" s="182"/>
      <c r="E10" s="182"/>
      <c r="F10" s="183"/>
      <c r="H10" s="47"/>
      <c r="I10" s="47"/>
    </row>
    <row r="11" spans="1:9" x14ac:dyDescent="0.25">
      <c r="A11" s="18" t="s">
        <v>34</v>
      </c>
      <c r="B11" s="19" t="s">
        <v>35</v>
      </c>
      <c r="C11" s="20" t="s">
        <v>36</v>
      </c>
      <c r="D11" s="21">
        <f>(D5+D6)*0.01</f>
        <v>2.6335000000000002</v>
      </c>
      <c r="E11" s="22">
        <v>600</v>
      </c>
      <c r="F11" s="73">
        <f>D11*E11</f>
        <v>1580.1000000000001</v>
      </c>
      <c r="H11" s="47"/>
      <c r="I11" s="47"/>
    </row>
    <row r="12" spans="1:9" x14ac:dyDescent="0.25">
      <c r="A12" s="18" t="s">
        <v>37</v>
      </c>
      <c r="B12" s="19" t="s">
        <v>133</v>
      </c>
      <c r="C12" s="20" t="s">
        <v>38</v>
      </c>
      <c r="D12" s="21">
        <f>(D5+D6)*0.3</f>
        <v>79.00500000000001</v>
      </c>
      <c r="E12" s="22">
        <v>325</v>
      </c>
      <c r="F12" s="73">
        <f>D12*E12</f>
        <v>25676.625000000004</v>
      </c>
      <c r="H12" s="47"/>
      <c r="I12" s="47"/>
    </row>
    <row r="13" spans="1:9" x14ac:dyDescent="0.25">
      <c r="A13" s="18" t="s">
        <v>39</v>
      </c>
      <c r="B13" s="19" t="s">
        <v>42</v>
      </c>
      <c r="C13" s="20" t="s">
        <v>26</v>
      </c>
      <c r="D13" s="21">
        <v>50</v>
      </c>
      <c r="E13" s="22">
        <v>16</v>
      </c>
      <c r="F13" s="73">
        <f t="shared" ref="F13:F16" si="1">D13*E13</f>
        <v>800</v>
      </c>
    </row>
    <row r="14" spans="1:9" x14ac:dyDescent="0.25">
      <c r="A14" s="18" t="s">
        <v>40</v>
      </c>
      <c r="B14" s="19" t="s">
        <v>88</v>
      </c>
      <c r="C14" s="20" t="s">
        <v>36</v>
      </c>
      <c r="D14" s="21">
        <v>20</v>
      </c>
      <c r="E14" s="22">
        <v>50</v>
      </c>
      <c r="F14" s="73">
        <f t="shared" si="1"/>
        <v>1000</v>
      </c>
    </row>
    <row r="15" spans="1:9" x14ac:dyDescent="0.25">
      <c r="A15" s="18" t="s">
        <v>43</v>
      </c>
      <c r="B15" s="19" t="s">
        <v>44</v>
      </c>
      <c r="C15" s="20" t="s">
        <v>36</v>
      </c>
      <c r="D15" s="21">
        <f>D7*0.1</f>
        <v>2.6335000000000006</v>
      </c>
      <c r="E15" s="22">
        <v>680</v>
      </c>
      <c r="F15" s="73">
        <f t="shared" si="1"/>
        <v>1790.7800000000004</v>
      </c>
    </row>
    <row r="16" spans="1:9" x14ac:dyDescent="0.25">
      <c r="A16" s="18" t="s">
        <v>65</v>
      </c>
      <c r="B16" s="19" t="s">
        <v>77</v>
      </c>
      <c r="C16" s="20" t="s">
        <v>78</v>
      </c>
      <c r="D16" s="21">
        <v>5</v>
      </c>
      <c r="E16" s="22">
        <v>3000</v>
      </c>
      <c r="F16" s="73">
        <f t="shared" si="1"/>
        <v>15000</v>
      </c>
    </row>
    <row r="17" spans="1:6" x14ac:dyDescent="0.25">
      <c r="A17" s="18"/>
      <c r="B17" s="25" t="s">
        <v>79</v>
      </c>
      <c r="C17" s="20"/>
      <c r="D17" s="21"/>
      <c r="E17" s="24"/>
      <c r="F17" s="26">
        <f>SUM(F11:F16)</f>
        <v>45847.505000000005</v>
      </c>
    </row>
    <row r="18" spans="1:6" x14ac:dyDescent="0.25">
      <c r="A18" s="18"/>
      <c r="B18" s="25" t="s">
        <v>80</v>
      </c>
      <c r="C18" s="20"/>
      <c r="D18" s="21"/>
      <c r="E18" s="24"/>
      <c r="F18" s="26">
        <f>SUM(F9+F17)</f>
        <v>118815.76</v>
      </c>
    </row>
    <row r="19" spans="1:6" x14ac:dyDescent="0.25">
      <c r="A19" s="18"/>
      <c r="B19" s="25" t="s">
        <v>81</v>
      </c>
      <c r="C19" s="20"/>
      <c r="D19" s="21"/>
      <c r="E19" s="24"/>
      <c r="F19" s="26">
        <v>34040.930399999997</v>
      </c>
    </row>
    <row r="20" spans="1:6" x14ac:dyDescent="0.25">
      <c r="A20" s="18"/>
      <c r="B20" s="25" t="s">
        <v>82</v>
      </c>
      <c r="C20" s="20"/>
      <c r="D20" s="21"/>
      <c r="E20" s="24"/>
      <c r="F20" s="26">
        <f>F18+F19</f>
        <v>152856.69039999999</v>
      </c>
    </row>
    <row r="21" spans="1:6" ht="51.75" customHeight="1" thickBot="1" x14ac:dyDescent="0.35">
      <c r="B21" s="174" t="s">
        <v>297</v>
      </c>
      <c r="C21" s="174"/>
      <c r="D21" s="174"/>
      <c r="E21" s="174"/>
      <c r="F21" s="174"/>
    </row>
    <row r="22" spans="1:6" ht="15.75" thickBot="1" x14ac:dyDescent="0.3">
      <c r="A22" s="10" t="s">
        <v>17</v>
      </c>
      <c r="B22" s="11" t="s">
        <v>18</v>
      </c>
      <c r="C22" s="11" t="s">
        <v>19</v>
      </c>
      <c r="D22" s="12" t="s">
        <v>20</v>
      </c>
      <c r="E22" s="11" t="s">
        <v>46</v>
      </c>
      <c r="F22" s="13"/>
    </row>
    <row r="23" spans="1:6" ht="15.75" thickBot="1" x14ac:dyDescent="0.3">
      <c r="A23" s="15"/>
      <c r="B23" s="175" t="s">
        <v>299</v>
      </c>
      <c r="C23" s="176"/>
      <c r="D23" s="176"/>
      <c r="E23" s="176"/>
      <c r="F23" s="177"/>
    </row>
    <row r="24" spans="1:6" x14ac:dyDescent="0.25">
      <c r="A24" s="17" t="s">
        <v>23</v>
      </c>
      <c r="B24" s="178" t="s">
        <v>24</v>
      </c>
      <c r="C24" s="179"/>
      <c r="D24" s="179"/>
      <c r="E24" s="179"/>
      <c r="F24" s="180"/>
    </row>
    <row r="25" spans="1:6" x14ac:dyDescent="0.25">
      <c r="A25" s="18" t="s">
        <v>25</v>
      </c>
      <c r="B25" s="19" t="s">
        <v>109</v>
      </c>
      <c r="C25" s="20" t="s">
        <v>26</v>
      </c>
      <c r="D25" s="21">
        <f>141.28+15.44+15.44</f>
        <v>172.16</v>
      </c>
      <c r="E25" s="22">
        <v>250</v>
      </c>
      <c r="F25" s="73">
        <f t="shared" ref="F25:F28" si="2">D25*E25</f>
        <v>43040</v>
      </c>
    </row>
    <row r="26" spans="1:6" x14ac:dyDescent="0.25">
      <c r="A26" s="18" t="s">
        <v>27</v>
      </c>
      <c r="B26" s="19" t="s">
        <v>110</v>
      </c>
      <c r="C26" s="20" t="s">
        <v>26</v>
      </c>
      <c r="D26" s="21">
        <v>211.3</v>
      </c>
      <c r="E26" s="22">
        <v>240</v>
      </c>
      <c r="F26" s="73">
        <f t="shared" si="2"/>
        <v>50712</v>
      </c>
    </row>
    <row r="27" spans="1:6" x14ac:dyDescent="0.25">
      <c r="A27" s="18" t="s">
        <v>28</v>
      </c>
      <c r="B27" s="19" t="s">
        <v>50</v>
      </c>
      <c r="C27" s="20" t="s">
        <v>26</v>
      </c>
      <c r="D27" s="21">
        <f>(D25+D26)*0.1</f>
        <v>38.346000000000004</v>
      </c>
      <c r="E27" s="22">
        <v>240</v>
      </c>
      <c r="F27" s="73">
        <f t="shared" si="2"/>
        <v>9203.0400000000009</v>
      </c>
    </row>
    <row r="28" spans="1:6" x14ac:dyDescent="0.25">
      <c r="A28" s="18" t="s">
        <v>30</v>
      </c>
      <c r="B28" s="19" t="s">
        <v>54</v>
      </c>
      <c r="C28" s="20" t="s">
        <v>26</v>
      </c>
      <c r="D28" s="21">
        <f>(D26+D27)*0.02</f>
        <v>4.9929200000000007</v>
      </c>
      <c r="E28" s="22">
        <v>650</v>
      </c>
      <c r="F28" s="73">
        <f t="shared" si="2"/>
        <v>3245.3980000000006</v>
      </c>
    </row>
    <row r="29" spans="1:6" x14ac:dyDescent="0.25">
      <c r="A29" s="18"/>
      <c r="B29" s="25" t="s">
        <v>61</v>
      </c>
      <c r="C29" s="20"/>
      <c r="D29" s="21"/>
      <c r="E29" s="24"/>
      <c r="F29" s="26">
        <f>SUM(F25:F28)</f>
        <v>106200.43800000001</v>
      </c>
    </row>
    <row r="30" spans="1:6" x14ac:dyDescent="0.25">
      <c r="A30" s="27" t="s">
        <v>32</v>
      </c>
      <c r="B30" s="181" t="s">
        <v>33</v>
      </c>
      <c r="C30" s="182"/>
      <c r="D30" s="182"/>
      <c r="E30" s="182"/>
      <c r="F30" s="183"/>
    </row>
    <row r="31" spans="1:6" x14ac:dyDescent="0.25">
      <c r="A31" s="18" t="s">
        <v>34</v>
      </c>
      <c r="B31" s="19" t="s">
        <v>35</v>
      </c>
      <c r="C31" s="20" t="s">
        <v>36</v>
      </c>
      <c r="D31" s="21">
        <f>(D25+D26)*0.01</f>
        <v>3.8346000000000005</v>
      </c>
      <c r="E31" s="22">
        <v>600</v>
      </c>
      <c r="F31" s="73">
        <f>D31*E31</f>
        <v>2300.7600000000002</v>
      </c>
    </row>
    <row r="32" spans="1:6" x14ac:dyDescent="0.25">
      <c r="A32" s="18" t="s">
        <v>37</v>
      </c>
      <c r="B32" s="19" t="s">
        <v>133</v>
      </c>
      <c r="C32" s="20" t="s">
        <v>38</v>
      </c>
      <c r="D32" s="21">
        <f>(D25+D26)*0.3</f>
        <v>115.03800000000001</v>
      </c>
      <c r="E32" s="22">
        <v>325</v>
      </c>
      <c r="F32" s="73">
        <f>D32*E32</f>
        <v>37387.350000000006</v>
      </c>
    </row>
    <row r="33" spans="1:7" x14ac:dyDescent="0.25">
      <c r="A33" s="18" t="s">
        <v>39</v>
      </c>
      <c r="B33" s="19" t="s">
        <v>42</v>
      </c>
      <c r="C33" s="20" t="s">
        <v>26</v>
      </c>
      <c r="D33" s="21">
        <v>50</v>
      </c>
      <c r="E33" s="22">
        <v>16</v>
      </c>
      <c r="F33" s="73">
        <f t="shared" ref="F33:F36" si="3">D33*E33</f>
        <v>800</v>
      </c>
    </row>
    <row r="34" spans="1:7" x14ac:dyDescent="0.25">
      <c r="A34" s="18" t="s">
        <v>40</v>
      </c>
      <c r="B34" s="19" t="s">
        <v>88</v>
      </c>
      <c r="C34" s="20" t="s">
        <v>36</v>
      </c>
      <c r="D34" s="21">
        <v>20</v>
      </c>
      <c r="E34" s="22">
        <v>50</v>
      </c>
      <c r="F34" s="73">
        <f t="shared" si="3"/>
        <v>1000</v>
      </c>
      <c r="G34" s="47"/>
    </row>
    <row r="35" spans="1:7" x14ac:dyDescent="0.25">
      <c r="A35" s="18" t="s">
        <v>43</v>
      </c>
      <c r="B35" s="19" t="s">
        <v>44</v>
      </c>
      <c r="C35" s="20" t="s">
        <v>36</v>
      </c>
      <c r="D35" s="21">
        <f>D27*0.1</f>
        <v>3.8346000000000005</v>
      </c>
      <c r="E35" s="22">
        <v>680</v>
      </c>
      <c r="F35" s="73">
        <f t="shared" si="3"/>
        <v>2607.5280000000002</v>
      </c>
      <c r="G35" s="47"/>
    </row>
    <row r="36" spans="1:7" x14ac:dyDescent="0.25">
      <c r="A36" s="18" t="s">
        <v>65</v>
      </c>
      <c r="B36" s="19" t="s">
        <v>77</v>
      </c>
      <c r="C36" s="20" t="s">
        <v>78</v>
      </c>
      <c r="D36" s="21">
        <v>5</v>
      </c>
      <c r="E36" s="22">
        <v>3000</v>
      </c>
      <c r="F36" s="73">
        <f t="shared" si="3"/>
        <v>15000</v>
      </c>
      <c r="G36" s="47"/>
    </row>
    <row r="37" spans="1:7" x14ac:dyDescent="0.25">
      <c r="A37" s="18"/>
      <c r="B37" s="25" t="s">
        <v>79</v>
      </c>
      <c r="C37" s="20"/>
      <c r="D37" s="21"/>
      <c r="E37" s="24"/>
      <c r="F37" s="26">
        <f>SUM(F31:F36)</f>
        <v>59095.638000000006</v>
      </c>
      <c r="G37" s="47"/>
    </row>
    <row r="38" spans="1:7" x14ac:dyDescent="0.25">
      <c r="A38" s="18"/>
      <c r="B38" s="25" t="s">
        <v>80</v>
      </c>
      <c r="C38" s="20"/>
      <c r="D38" s="21"/>
      <c r="E38" s="24"/>
      <c r="F38" s="26">
        <f>SUM(F29+F37)</f>
        <v>165296.076</v>
      </c>
      <c r="G38" s="47"/>
    </row>
    <row r="39" spans="1:7" x14ac:dyDescent="0.25">
      <c r="A39" s="18"/>
      <c r="B39" s="25" t="s">
        <v>81</v>
      </c>
      <c r="C39" s="20"/>
      <c r="D39" s="21"/>
      <c r="E39" s="24"/>
      <c r="F39" s="26">
        <v>34040.930399999997</v>
      </c>
      <c r="G39" s="47"/>
    </row>
    <row r="40" spans="1:7" x14ac:dyDescent="0.25">
      <c r="A40" s="18"/>
      <c r="B40" s="25" t="s">
        <v>82</v>
      </c>
      <c r="C40" s="20"/>
      <c r="D40" s="21"/>
      <c r="E40" s="24"/>
      <c r="F40" s="26">
        <f>F38+F39</f>
        <v>199337.00640000001</v>
      </c>
      <c r="G40" s="47"/>
    </row>
    <row r="41" spans="1:7" ht="50.25" customHeight="1" thickBot="1" x14ac:dyDescent="0.35">
      <c r="B41" s="174" t="s">
        <v>298</v>
      </c>
      <c r="C41" s="174"/>
      <c r="D41" s="174"/>
      <c r="E41" s="174"/>
      <c r="F41" s="174"/>
      <c r="G41" s="47"/>
    </row>
    <row r="42" spans="1:7" ht="15.75" thickBot="1" x14ac:dyDescent="0.3">
      <c r="A42" s="10" t="s">
        <v>17</v>
      </c>
      <c r="B42" s="11" t="s">
        <v>18</v>
      </c>
      <c r="C42" s="11" t="s">
        <v>19</v>
      </c>
      <c r="D42" s="12" t="s">
        <v>20</v>
      </c>
      <c r="E42" s="11" t="s">
        <v>46</v>
      </c>
      <c r="F42" s="13"/>
      <c r="G42" s="47"/>
    </row>
    <row r="43" spans="1:7" ht="15.75" thickBot="1" x14ac:dyDescent="0.3">
      <c r="A43" s="15"/>
      <c r="B43" s="175" t="s">
        <v>299</v>
      </c>
      <c r="C43" s="176"/>
      <c r="D43" s="176"/>
      <c r="E43" s="176"/>
      <c r="F43" s="177"/>
      <c r="G43" s="47"/>
    </row>
    <row r="44" spans="1:7" x14ac:dyDescent="0.25">
      <c r="A44" s="17" t="s">
        <v>23</v>
      </c>
      <c r="B44" s="178" t="s">
        <v>24</v>
      </c>
      <c r="C44" s="179"/>
      <c r="D44" s="179"/>
      <c r="E44" s="179"/>
      <c r="F44" s="180"/>
      <c r="G44" s="47"/>
    </row>
    <row r="45" spans="1:7" x14ac:dyDescent="0.25">
      <c r="A45" s="18" t="s">
        <v>25</v>
      </c>
      <c r="B45" s="19" t="s">
        <v>109</v>
      </c>
      <c r="C45" s="20" t="s">
        <v>26</v>
      </c>
      <c r="D45" s="21">
        <f>141.13+15.44+15.44</f>
        <v>172.01</v>
      </c>
      <c r="E45" s="22">
        <v>250</v>
      </c>
      <c r="F45" s="73">
        <f t="shared" ref="F45:F48" si="4">D45*E45</f>
        <v>43002.5</v>
      </c>
      <c r="G45" s="47"/>
    </row>
    <row r="46" spans="1:7" x14ac:dyDescent="0.25">
      <c r="A46" s="18" t="s">
        <v>27</v>
      </c>
      <c r="B46" s="19" t="s">
        <v>110</v>
      </c>
      <c r="C46" s="20" t="s">
        <v>26</v>
      </c>
      <c r="D46" s="21">
        <v>207.3</v>
      </c>
      <c r="E46" s="22">
        <v>240</v>
      </c>
      <c r="F46" s="73">
        <f t="shared" si="4"/>
        <v>49752</v>
      </c>
      <c r="G46" s="47"/>
    </row>
    <row r="47" spans="1:7" x14ac:dyDescent="0.25">
      <c r="A47" s="18" t="s">
        <v>28</v>
      </c>
      <c r="B47" s="19" t="s">
        <v>50</v>
      </c>
      <c r="C47" s="20" t="s">
        <v>26</v>
      </c>
      <c r="D47" s="21">
        <f>(D45+D46)*0.1</f>
        <v>37.931000000000004</v>
      </c>
      <c r="E47" s="22">
        <v>240</v>
      </c>
      <c r="F47" s="73">
        <f t="shared" si="4"/>
        <v>9103.44</v>
      </c>
      <c r="G47" s="47"/>
    </row>
    <row r="48" spans="1:7" x14ac:dyDescent="0.25">
      <c r="A48" s="18" t="s">
        <v>30</v>
      </c>
      <c r="B48" s="19" t="s">
        <v>54</v>
      </c>
      <c r="C48" s="20" t="s">
        <v>26</v>
      </c>
      <c r="D48" s="21">
        <f>(D46+D47)*0.02</f>
        <v>4.9046200000000004</v>
      </c>
      <c r="E48" s="22">
        <v>650</v>
      </c>
      <c r="F48" s="73">
        <f t="shared" si="4"/>
        <v>3188.0030000000002</v>
      </c>
      <c r="G48" s="47"/>
    </row>
    <row r="49" spans="1:7" x14ac:dyDescent="0.25">
      <c r="A49" s="18"/>
      <c r="B49" s="25" t="s">
        <v>61</v>
      </c>
      <c r="C49" s="20"/>
      <c r="D49" s="21"/>
      <c r="E49" s="24"/>
      <c r="F49" s="26">
        <f>SUM(F45:F48)</f>
        <v>105045.943</v>
      </c>
      <c r="G49" s="47"/>
    </row>
    <row r="50" spans="1:7" x14ac:dyDescent="0.25">
      <c r="A50" s="27" t="s">
        <v>32</v>
      </c>
      <c r="B50" s="181" t="s">
        <v>33</v>
      </c>
      <c r="C50" s="182"/>
      <c r="D50" s="182"/>
      <c r="E50" s="182"/>
      <c r="F50" s="183"/>
      <c r="G50" s="47"/>
    </row>
    <row r="51" spans="1:7" x14ac:dyDescent="0.25">
      <c r="A51" s="18" t="s">
        <v>34</v>
      </c>
      <c r="B51" s="19" t="s">
        <v>35</v>
      </c>
      <c r="C51" s="20" t="s">
        <v>36</v>
      </c>
      <c r="D51" s="21">
        <f>(D45+D46)*0.01</f>
        <v>3.7930999999999999</v>
      </c>
      <c r="E51" s="22">
        <v>600</v>
      </c>
      <c r="F51" s="73">
        <f>D51*E51</f>
        <v>2275.86</v>
      </c>
      <c r="G51" s="47"/>
    </row>
    <row r="52" spans="1:7" x14ac:dyDescent="0.25">
      <c r="A52" s="18" t="s">
        <v>37</v>
      </c>
      <c r="B52" s="19" t="s">
        <v>133</v>
      </c>
      <c r="C52" s="20" t="s">
        <v>38</v>
      </c>
      <c r="D52" s="21">
        <f>(D45+D46)*0.3</f>
        <v>113.79299999999999</v>
      </c>
      <c r="E52" s="22">
        <v>325</v>
      </c>
      <c r="F52" s="73">
        <f>D52*E52</f>
        <v>36982.724999999999</v>
      </c>
    </row>
    <row r="53" spans="1:7" x14ac:dyDescent="0.25">
      <c r="A53" s="18" t="s">
        <v>39</v>
      </c>
      <c r="B53" s="19" t="s">
        <v>42</v>
      </c>
      <c r="C53" s="20" t="s">
        <v>26</v>
      </c>
      <c r="D53" s="21">
        <v>50</v>
      </c>
      <c r="E53" s="22">
        <v>16</v>
      </c>
      <c r="F53" s="73">
        <f t="shared" ref="F53:F56" si="5">D53*E53</f>
        <v>800</v>
      </c>
    </row>
    <row r="54" spans="1:7" x14ac:dyDescent="0.25">
      <c r="A54" s="18" t="s">
        <v>40</v>
      </c>
      <c r="B54" s="19" t="s">
        <v>88</v>
      </c>
      <c r="C54" s="20" t="s">
        <v>36</v>
      </c>
      <c r="D54" s="21">
        <v>20</v>
      </c>
      <c r="E54" s="22">
        <v>50</v>
      </c>
      <c r="F54" s="73">
        <f t="shared" si="5"/>
        <v>1000</v>
      </c>
    </row>
    <row r="55" spans="1:7" x14ac:dyDescent="0.25">
      <c r="A55" s="18" t="s">
        <v>43</v>
      </c>
      <c r="B55" s="19" t="s">
        <v>44</v>
      </c>
      <c r="C55" s="20" t="s">
        <v>36</v>
      </c>
      <c r="D55" s="21">
        <f>D47*0.1</f>
        <v>3.7931000000000008</v>
      </c>
      <c r="E55" s="22">
        <v>680</v>
      </c>
      <c r="F55" s="73">
        <f t="shared" si="5"/>
        <v>2579.3080000000004</v>
      </c>
    </row>
    <row r="56" spans="1:7" x14ac:dyDescent="0.25">
      <c r="A56" s="18" t="s">
        <v>65</v>
      </c>
      <c r="B56" s="19" t="s">
        <v>77</v>
      </c>
      <c r="C56" s="20" t="s">
        <v>78</v>
      </c>
      <c r="D56" s="21">
        <v>5</v>
      </c>
      <c r="E56" s="22">
        <v>3000</v>
      </c>
      <c r="F56" s="73">
        <f t="shared" si="5"/>
        <v>15000</v>
      </c>
    </row>
    <row r="57" spans="1:7" x14ac:dyDescent="0.25">
      <c r="A57" s="18"/>
      <c r="B57" s="25" t="s">
        <v>79</v>
      </c>
      <c r="C57" s="20"/>
      <c r="D57" s="21"/>
      <c r="E57" s="24"/>
      <c r="F57" s="26">
        <f>SUM(F51:F56)</f>
        <v>58637.892999999996</v>
      </c>
    </row>
    <row r="58" spans="1:7" x14ac:dyDescent="0.25">
      <c r="A58" s="18"/>
      <c r="B58" s="25" t="s">
        <v>80</v>
      </c>
      <c r="C58" s="20"/>
      <c r="D58" s="21"/>
      <c r="E58" s="24"/>
      <c r="F58" s="26">
        <f>SUM(F49+F57)</f>
        <v>163683.83600000001</v>
      </c>
    </row>
    <row r="59" spans="1:7" x14ac:dyDescent="0.25">
      <c r="A59" s="18"/>
      <c r="B59" s="25" t="s">
        <v>81</v>
      </c>
      <c r="C59" s="20"/>
      <c r="D59" s="21"/>
      <c r="E59" s="24"/>
      <c r="F59" s="26">
        <v>34040.930399999997</v>
      </c>
    </row>
    <row r="60" spans="1:7" x14ac:dyDescent="0.25">
      <c r="A60" s="18"/>
      <c r="B60" s="25" t="s">
        <v>82</v>
      </c>
      <c r="C60" s="20"/>
      <c r="D60" s="21"/>
      <c r="E60" s="24"/>
      <c r="F60" s="26">
        <f>F58+F59</f>
        <v>197724.76640000002</v>
      </c>
    </row>
    <row r="61" spans="1:7" ht="52.5" customHeight="1" thickBot="1" x14ac:dyDescent="0.35">
      <c r="B61" s="174" t="s">
        <v>300</v>
      </c>
      <c r="C61" s="174"/>
      <c r="D61" s="174"/>
      <c r="E61" s="174"/>
      <c r="F61" s="174"/>
    </row>
    <row r="62" spans="1:7" ht="15.75" thickBot="1" x14ac:dyDescent="0.3">
      <c r="A62" s="10" t="s">
        <v>17</v>
      </c>
      <c r="B62" s="11" t="s">
        <v>18</v>
      </c>
      <c r="C62" s="11" t="s">
        <v>19</v>
      </c>
      <c r="D62" s="12" t="s">
        <v>20</v>
      </c>
      <c r="E62" s="11" t="s">
        <v>46</v>
      </c>
      <c r="F62" s="13"/>
    </row>
    <row r="63" spans="1:7" ht="15.75" thickBot="1" x14ac:dyDescent="0.3">
      <c r="A63" s="15"/>
      <c r="B63" s="175" t="s">
        <v>299</v>
      </c>
      <c r="C63" s="176"/>
      <c r="D63" s="176"/>
      <c r="E63" s="176"/>
      <c r="F63" s="177"/>
    </row>
    <row r="64" spans="1:7" x14ac:dyDescent="0.25">
      <c r="A64" s="17" t="s">
        <v>23</v>
      </c>
      <c r="B64" s="178" t="s">
        <v>24</v>
      </c>
      <c r="C64" s="179"/>
      <c r="D64" s="179"/>
      <c r="E64" s="179"/>
      <c r="F64" s="180"/>
    </row>
    <row r="65" spans="1:6" x14ac:dyDescent="0.25">
      <c r="A65" s="18" t="s">
        <v>25</v>
      </c>
      <c r="B65" s="19" t="s">
        <v>109</v>
      </c>
      <c r="C65" s="20" t="s">
        <v>26</v>
      </c>
      <c r="D65" s="21">
        <f>141.73+15.44+15.44</f>
        <v>172.60999999999999</v>
      </c>
      <c r="E65" s="22">
        <v>250</v>
      </c>
      <c r="F65" s="73">
        <f t="shared" ref="F65:F68" si="6">D65*E65</f>
        <v>43152.499999999993</v>
      </c>
    </row>
    <row r="66" spans="1:6" x14ac:dyDescent="0.25">
      <c r="A66" s="18" t="s">
        <v>27</v>
      </c>
      <c r="B66" s="19" t="s">
        <v>110</v>
      </c>
      <c r="C66" s="20" t="s">
        <v>26</v>
      </c>
      <c r="D66" s="21">
        <v>207.3</v>
      </c>
      <c r="E66" s="22">
        <v>240</v>
      </c>
      <c r="F66" s="73">
        <f t="shared" si="6"/>
        <v>49752</v>
      </c>
    </row>
    <row r="67" spans="1:6" x14ac:dyDescent="0.25">
      <c r="A67" s="18" t="s">
        <v>28</v>
      </c>
      <c r="B67" s="19" t="s">
        <v>50</v>
      </c>
      <c r="C67" s="20" t="s">
        <v>26</v>
      </c>
      <c r="D67" s="21">
        <f>(D65+D66)*0.1</f>
        <v>37.991</v>
      </c>
      <c r="E67" s="22">
        <v>240</v>
      </c>
      <c r="F67" s="73">
        <f t="shared" si="6"/>
        <v>9117.84</v>
      </c>
    </row>
    <row r="68" spans="1:6" x14ac:dyDescent="0.25">
      <c r="A68" s="18" t="s">
        <v>30</v>
      </c>
      <c r="B68" s="19" t="s">
        <v>54</v>
      </c>
      <c r="C68" s="20" t="s">
        <v>26</v>
      </c>
      <c r="D68" s="21">
        <f>(D66+D67)*0.02</f>
        <v>4.9058200000000003</v>
      </c>
      <c r="E68" s="22">
        <v>650</v>
      </c>
      <c r="F68" s="73">
        <f t="shared" si="6"/>
        <v>3188.7830000000004</v>
      </c>
    </row>
    <row r="69" spans="1:6" x14ac:dyDescent="0.25">
      <c r="A69" s="18"/>
      <c r="B69" s="25" t="s">
        <v>61</v>
      </c>
      <c r="C69" s="20"/>
      <c r="D69" s="21"/>
      <c r="E69" s="24"/>
      <c r="F69" s="26">
        <f>SUM(F65:F68)</f>
        <v>105211.12299999999</v>
      </c>
    </row>
    <row r="70" spans="1:6" x14ac:dyDescent="0.25">
      <c r="A70" s="27" t="s">
        <v>32</v>
      </c>
      <c r="B70" s="181" t="s">
        <v>33</v>
      </c>
      <c r="C70" s="182"/>
      <c r="D70" s="182"/>
      <c r="E70" s="182"/>
      <c r="F70" s="183"/>
    </row>
    <row r="71" spans="1:6" x14ac:dyDescent="0.25">
      <c r="A71" s="18" t="s">
        <v>34</v>
      </c>
      <c r="B71" s="19" t="s">
        <v>35</v>
      </c>
      <c r="C71" s="20" t="s">
        <v>36</v>
      </c>
      <c r="D71" s="21">
        <f>(D65+D66)*0.01</f>
        <v>3.7990999999999997</v>
      </c>
      <c r="E71" s="22">
        <v>600</v>
      </c>
      <c r="F71" s="73">
        <f>D71*E71</f>
        <v>2279.46</v>
      </c>
    </row>
    <row r="72" spans="1:6" x14ac:dyDescent="0.25">
      <c r="A72" s="18" t="s">
        <v>37</v>
      </c>
      <c r="B72" s="19" t="s">
        <v>133</v>
      </c>
      <c r="C72" s="20" t="s">
        <v>38</v>
      </c>
      <c r="D72" s="21">
        <f>(D65+D66)*0.3</f>
        <v>113.97299999999998</v>
      </c>
      <c r="E72" s="22">
        <v>325</v>
      </c>
      <c r="F72" s="73">
        <f>D72*E72</f>
        <v>37041.224999999999</v>
      </c>
    </row>
    <row r="73" spans="1:6" x14ac:dyDescent="0.25">
      <c r="A73" s="18" t="s">
        <v>39</v>
      </c>
      <c r="B73" s="19" t="s">
        <v>42</v>
      </c>
      <c r="C73" s="20" t="s">
        <v>26</v>
      </c>
      <c r="D73" s="21">
        <v>50</v>
      </c>
      <c r="E73" s="22">
        <v>16</v>
      </c>
      <c r="F73" s="73">
        <f t="shared" ref="F73:F76" si="7">D73*E73</f>
        <v>800</v>
      </c>
    </row>
    <row r="74" spans="1:6" x14ac:dyDescent="0.25">
      <c r="A74" s="18" t="s">
        <v>40</v>
      </c>
      <c r="B74" s="19" t="s">
        <v>88</v>
      </c>
      <c r="C74" s="20" t="s">
        <v>36</v>
      </c>
      <c r="D74" s="21">
        <v>20</v>
      </c>
      <c r="E74" s="22">
        <v>50</v>
      </c>
      <c r="F74" s="73">
        <f t="shared" si="7"/>
        <v>1000</v>
      </c>
    </row>
    <row r="75" spans="1:6" x14ac:dyDescent="0.25">
      <c r="A75" s="18" t="s">
        <v>43</v>
      </c>
      <c r="B75" s="19" t="s">
        <v>44</v>
      </c>
      <c r="C75" s="20" t="s">
        <v>36</v>
      </c>
      <c r="D75" s="21">
        <f>D67*0.1</f>
        <v>3.7991000000000001</v>
      </c>
      <c r="E75" s="22">
        <v>680</v>
      </c>
      <c r="F75" s="73">
        <f t="shared" si="7"/>
        <v>2583.3879999999999</v>
      </c>
    </row>
    <row r="76" spans="1:6" x14ac:dyDescent="0.25">
      <c r="A76" s="18" t="s">
        <v>65</v>
      </c>
      <c r="B76" s="19" t="s">
        <v>77</v>
      </c>
      <c r="C76" s="20" t="s">
        <v>78</v>
      </c>
      <c r="D76" s="21">
        <v>5</v>
      </c>
      <c r="E76" s="22">
        <v>3000</v>
      </c>
      <c r="F76" s="73">
        <f t="shared" si="7"/>
        <v>15000</v>
      </c>
    </row>
    <row r="77" spans="1:6" x14ac:dyDescent="0.25">
      <c r="A77" s="18"/>
      <c r="B77" s="25" t="s">
        <v>79</v>
      </c>
      <c r="C77" s="20"/>
      <c r="D77" s="21"/>
      <c r="E77" s="24"/>
      <c r="F77" s="26">
        <f>SUM(F71:F76)</f>
        <v>58704.072999999997</v>
      </c>
    </row>
    <row r="78" spans="1:6" x14ac:dyDescent="0.25">
      <c r="A78" s="18"/>
      <c r="B78" s="25" t="s">
        <v>80</v>
      </c>
      <c r="C78" s="20"/>
      <c r="D78" s="21"/>
      <c r="E78" s="24"/>
      <c r="F78" s="26">
        <f>SUM(F69+F77)</f>
        <v>163915.196</v>
      </c>
    </row>
    <row r="79" spans="1:6" x14ac:dyDescent="0.25">
      <c r="A79" s="18"/>
      <c r="B79" s="25" t="s">
        <v>81</v>
      </c>
      <c r="C79" s="20"/>
      <c r="D79" s="21"/>
      <c r="E79" s="24"/>
      <c r="F79" s="26">
        <v>34040.930399999997</v>
      </c>
    </row>
    <row r="80" spans="1:6" x14ac:dyDescent="0.25">
      <c r="A80" s="18"/>
      <c r="B80" s="25" t="s">
        <v>82</v>
      </c>
      <c r="C80" s="20"/>
      <c r="D80" s="21"/>
      <c r="E80" s="24"/>
      <c r="F80" s="26">
        <f>F78+F79</f>
        <v>197956.12640000001</v>
      </c>
    </row>
    <row r="81" spans="2:6" x14ac:dyDescent="0.25">
      <c r="B81" s="156" t="s">
        <v>301</v>
      </c>
      <c r="F81" s="30">
        <f>F20+F40+F60+F80</f>
        <v>747874.58960000006</v>
      </c>
    </row>
  </sheetData>
  <mergeCells count="16">
    <mergeCell ref="B23:F23"/>
    <mergeCell ref="B1:F1"/>
    <mergeCell ref="B3:F3"/>
    <mergeCell ref="B4:F4"/>
    <mergeCell ref="B10:F10"/>
    <mergeCell ref="B21:F21"/>
    <mergeCell ref="B61:F61"/>
    <mergeCell ref="B63:F63"/>
    <mergeCell ref="B64:F64"/>
    <mergeCell ref="B70:F70"/>
    <mergeCell ref="B24:F24"/>
    <mergeCell ref="B30:F30"/>
    <mergeCell ref="B41:F41"/>
    <mergeCell ref="B43:F43"/>
    <mergeCell ref="B44:F44"/>
    <mergeCell ref="B50:F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I18" sqref="I18"/>
    </sheetView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59"/>
  <sheetViews>
    <sheetView zoomScale="70" zoomScaleNormal="70" workbookViewId="0">
      <selection activeCell="N30" sqref="N30"/>
    </sheetView>
  </sheetViews>
  <sheetFormatPr defaultColWidth="14.85546875" defaultRowHeight="15" x14ac:dyDescent="0.25"/>
  <cols>
    <col min="1" max="1" width="9.7109375" customWidth="1"/>
    <col min="2" max="2" width="14.85546875" customWidth="1"/>
    <col min="234" max="234" width="9.7109375" customWidth="1"/>
    <col min="490" max="490" width="9.7109375" customWidth="1"/>
    <col min="746" max="746" width="9.7109375" customWidth="1"/>
    <col min="1002" max="1002" width="9.7109375" customWidth="1"/>
    <col min="1258" max="1258" width="9.7109375" customWidth="1"/>
    <col min="1514" max="1514" width="9.7109375" customWidth="1"/>
    <col min="1770" max="1770" width="9.7109375" customWidth="1"/>
    <col min="2026" max="2026" width="9.7109375" customWidth="1"/>
    <col min="2282" max="2282" width="9.7109375" customWidth="1"/>
    <col min="2538" max="2538" width="9.7109375" customWidth="1"/>
    <col min="2794" max="2794" width="9.7109375" customWidth="1"/>
    <col min="3050" max="3050" width="9.7109375" customWidth="1"/>
    <col min="3306" max="3306" width="9.7109375" customWidth="1"/>
    <col min="3562" max="3562" width="9.7109375" customWidth="1"/>
    <col min="3818" max="3818" width="9.7109375" customWidth="1"/>
    <col min="4074" max="4074" width="9.7109375" customWidth="1"/>
    <col min="4330" max="4330" width="9.7109375" customWidth="1"/>
    <col min="4586" max="4586" width="9.7109375" customWidth="1"/>
    <col min="4842" max="4842" width="9.7109375" customWidth="1"/>
    <col min="5098" max="5098" width="9.7109375" customWidth="1"/>
    <col min="5354" max="5354" width="9.7109375" customWidth="1"/>
    <col min="5610" max="5610" width="9.7109375" customWidth="1"/>
    <col min="5866" max="5866" width="9.7109375" customWidth="1"/>
    <col min="6122" max="6122" width="9.7109375" customWidth="1"/>
    <col min="6378" max="6378" width="9.7109375" customWidth="1"/>
    <col min="6634" max="6634" width="9.7109375" customWidth="1"/>
    <col min="6890" max="6890" width="9.7109375" customWidth="1"/>
    <col min="7146" max="7146" width="9.7109375" customWidth="1"/>
    <col min="7402" max="7402" width="9.7109375" customWidth="1"/>
    <col min="7658" max="7658" width="9.7109375" customWidth="1"/>
    <col min="7914" max="7914" width="9.7109375" customWidth="1"/>
    <col min="8170" max="8170" width="9.7109375" customWidth="1"/>
    <col min="8426" max="8426" width="9.7109375" customWidth="1"/>
    <col min="8682" max="8682" width="9.7109375" customWidth="1"/>
    <col min="8938" max="8938" width="9.7109375" customWidth="1"/>
    <col min="9194" max="9194" width="9.7109375" customWidth="1"/>
    <col min="9450" max="9450" width="9.7109375" customWidth="1"/>
    <col min="9706" max="9706" width="9.7109375" customWidth="1"/>
    <col min="9962" max="9962" width="9.7109375" customWidth="1"/>
    <col min="10218" max="10218" width="9.7109375" customWidth="1"/>
    <col min="10474" max="10474" width="9.7109375" customWidth="1"/>
    <col min="10730" max="10730" width="9.7109375" customWidth="1"/>
    <col min="10986" max="10986" width="9.7109375" customWidth="1"/>
    <col min="11242" max="11242" width="9.7109375" customWidth="1"/>
    <col min="11498" max="11498" width="9.7109375" customWidth="1"/>
    <col min="11754" max="11754" width="9.7109375" customWidth="1"/>
    <col min="12010" max="12010" width="9.7109375" customWidth="1"/>
    <col min="12266" max="12266" width="9.7109375" customWidth="1"/>
    <col min="12522" max="12522" width="9.7109375" customWidth="1"/>
    <col min="12778" max="12778" width="9.7109375" customWidth="1"/>
    <col min="13034" max="13034" width="9.7109375" customWidth="1"/>
    <col min="13290" max="13290" width="9.7109375" customWidth="1"/>
    <col min="13546" max="13546" width="9.7109375" customWidth="1"/>
    <col min="13802" max="13802" width="9.7109375" customWidth="1"/>
    <col min="14058" max="14058" width="9.7109375" customWidth="1"/>
    <col min="14314" max="14314" width="9.7109375" customWidth="1"/>
    <col min="14570" max="14570" width="9.7109375" customWidth="1"/>
    <col min="14826" max="14826" width="9.7109375" customWidth="1"/>
    <col min="15082" max="15082" width="9.7109375" customWidth="1"/>
    <col min="15338" max="15338" width="9.7109375" customWidth="1"/>
    <col min="15594" max="15594" width="9.7109375" customWidth="1"/>
    <col min="15850" max="15850" width="9.7109375" customWidth="1"/>
    <col min="16106" max="16106" width="9.7109375" customWidth="1"/>
  </cols>
  <sheetData>
    <row r="1" spans="1:18" ht="26.25" thickBot="1" x14ac:dyDescent="0.3">
      <c r="A1" s="10" t="s">
        <v>17</v>
      </c>
      <c r="B1" s="11" t="s">
        <v>18</v>
      </c>
      <c r="C1" s="11" t="s">
        <v>19</v>
      </c>
      <c r="D1" s="12" t="s">
        <v>20</v>
      </c>
      <c r="E1" s="11" t="s">
        <v>46</v>
      </c>
      <c r="F1" s="13"/>
      <c r="G1" s="10" t="s">
        <v>17</v>
      </c>
      <c r="H1" s="11" t="s">
        <v>18</v>
      </c>
      <c r="I1" s="11" t="s">
        <v>19</v>
      </c>
      <c r="J1" s="12" t="s">
        <v>20</v>
      </c>
      <c r="K1" s="11" t="s">
        <v>46</v>
      </c>
      <c r="L1" s="13"/>
      <c r="M1" s="10" t="s">
        <v>17</v>
      </c>
      <c r="N1" s="11" t="s">
        <v>18</v>
      </c>
      <c r="O1" s="11" t="s">
        <v>19</v>
      </c>
      <c r="P1" s="12" t="s">
        <v>20</v>
      </c>
      <c r="Q1" s="11" t="s">
        <v>46</v>
      </c>
      <c r="R1" s="13"/>
    </row>
    <row r="2" spans="1:18" ht="15.75" customHeight="1" thickBot="1" x14ac:dyDescent="0.3">
      <c r="A2" s="15"/>
      <c r="B2" s="118" t="s">
        <v>259</v>
      </c>
      <c r="C2" s="151"/>
      <c r="D2" s="119"/>
      <c r="E2" s="119"/>
      <c r="F2" s="120"/>
      <c r="G2" s="15"/>
      <c r="H2" s="175" t="s">
        <v>278</v>
      </c>
      <c r="I2" s="176"/>
      <c r="J2" s="176"/>
      <c r="K2" s="176"/>
      <c r="L2" s="177"/>
      <c r="M2" s="15"/>
      <c r="N2" s="175" t="s">
        <v>258</v>
      </c>
      <c r="O2" s="176"/>
      <c r="P2" s="176"/>
      <c r="Q2" s="176"/>
      <c r="R2" s="177"/>
    </row>
    <row r="3" spans="1:18" x14ac:dyDescent="0.25">
      <c r="A3" s="17" t="s">
        <v>23</v>
      </c>
      <c r="B3" s="124" t="s">
        <v>24</v>
      </c>
      <c r="C3" s="125"/>
      <c r="D3" s="125"/>
      <c r="E3" s="125"/>
      <c r="F3" s="126"/>
      <c r="G3" s="17" t="s">
        <v>23</v>
      </c>
      <c r="H3" s="184" t="s">
        <v>24</v>
      </c>
      <c r="I3" s="185"/>
      <c r="J3" s="185"/>
      <c r="K3" s="185"/>
      <c r="L3" s="186"/>
      <c r="M3" s="17" t="s">
        <v>23</v>
      </c>
      <c r="N3" s="178" t="s">
        <v>24</v>
      </c>
      <c r="O3" s="179"/>
      <c r="P3" s="179"/>
      <c r="Q3" s="179"/>
      <c r="R3" s="180"/>
    </row>
    <row r="4" spans="1:18" ht="63.75" x14ac:dyDescent="0.25">
      <c r="A4" s="18" t="s">
        <v>25</v>
      </c>
      <c r="B4" s="19" t="s">
        <v>277</v>
      </c>
      <c r="C4" s="20" t="s">
        <v>26</v>
      </c>
      <c r="D4" s="21">
        <v>20.7</v>
      </c>
      <c r="E4" s="22">
        <v>250</v>
      </c>
      <c r="F4" s="23">
        <f t="shared" ref="F4:F7" si="0">D4*E4</f>
        <v>5175</v>
      </c>
      <c r="G4" s="18" t="s">
        <v>25</v>
      </c>
      <c r="H4" s="19" t="s">
        <v>122</v>
      </c>
      <c r="I4" s="20" t="s">
        <v>26</v>
      </c>
      <c r="J4" s="21"/>
      <c r="K4" s="22">
        <v>250</v>
      </c>
      <c r="L4" s="23">
        <f t="shared" ref="L4:L7" si="1">J4*K4</f>
        <v>0</v>
      </c>
      <c r="M4" s="18" t="s">
        <v>25</v>
      </c>
      <c r="N4" s="19" t="s">
        <v>122</v>
      </c>
      <c r="O4" s="20" t="s">
        <v>26</v>
      </c>
      <c r="P4" s="21">
        <v>27.2</v>
      </c>
      <c r="Q4" s="22">
        <v>250</v>
      </c>
      <c r="R4" s="23">
        <f t="shared" ref="R4:R7" si="2">P4*Q4</f>
        <v>6800</v>
      </c>
    </row>
    <row r="5" spans="1:18" ht="63.75" x14ac:dyDescent="0.25">
      <c r="A5" s="18" t="s">
        <v>27</v>
      </c>
      <c r="B5" s="19" t="s">
        <v>121</v>
      </c>
      <c r="C5" s="20" t="s">
        <v>26</v>
      </c>
      <c r="D5" s="21"/>
      <c r="E5" s="22">
        <v>240</v>
      </c>
      <c r="F5" s="23">
        <f t="shared" si="0"/>
        <v>0</v>
      </c>
      <c r="G5" s="18" t="s">
        <v>27</v>
      </c>
      <c r="H5" s="19" t="s">
        <v>121</v>
      </c>
      <c r="I5" s="20" t="s">
        <v>26</v>
      </c>
      <c r="J5" s="21">
        <v>45.3</v>
      </c>
      <c r="K5" s="22">
        <v>240</v>
      </c>
      <c r="L5" s="23">
        <f t="shared" si="1"/>
        <v>10872</v>
      </c>
      <c r="M5" s="18" t="s">
        <v>27</v>
      </c>
      <c r="N5" s="19" t="s">
        <v>121</v>
      </c>
      <c r="O5" s="20" t="s">
        <v>26</v>
      </c>
      <c r="P5" s="21"/>
      <c r="Q5" s="22">
        <v>240</v>
      </c>
      <c r="R5" s="23">
        <f t="shared" si="2"/>
        <v>0</v>
      </c>
    </row>
    <row r="6" spans="1:18" ht="51" x14ac:dyDescent="0.25">
      <c r="A6" s="18" t="s">
        <v>28</v>
      </c>
      <c r="B6" s="38" t="s">
        <v>50</v>
      </c>
      <c r="C6" s="39" t="s">
        <v>26</v>
      </c>
      <c r="D6" s="40">
        <f>(D4+D5)*0.1</f>
        <v>2.0699999999999998</v>
      </c>
      <c r="E6" s="41">
        <v>240</v>
      </c>
      <c r="F6" s="42">
        <f t="shared" si="0"/>
        <v>496.79999999999995</v>
      </c>
      <c r="G6" s="18" t="s">
        <v>28</v>
      </c>
      <c r="H6" s="38" t="s">
        <v>50</v>
      </c>
      <c r="I6" s="39" t="s">
        <v>26</v>
      </c>
      <c r="J6" s="40">
        <f>(J4+J5)*0.1</f>
        <v>4.53</v>
      </c>
      <c r="K6" s="41">
        <v>240</v>
      </c>
      <c r="L6" s="42">
        <f t="shared" si="1"/>
        <v>1087.2</v>
      </c>
      <c r="M6" s="18" t="s">
        <v>28</v>
      </c>
      <c r="N6" s="38" t="s">
        <v>50</v>
      </c>
      <c r="O6" s="39" t="s">
        <v>26</v>
      </c>
      <c r="P6" s="40">
        <f>(P4+P5)*0.1</f>
        <v>2.72</v>
      </c>
      <c r="Q6" s="41">
        <v>240</v>
      </c>
      <c r="R6" s="42">
        <f t="shared" si="2"/>
        <v>652.80000000000007</v>
      </c>
    </row>
    <row r="7" spans="1:18" ht="38.25" x14ac:dyDescent="0.25">
      <c r="A7" s="18" t="s">
        <v>30</v>
      </c>
      <c r="B7" s="19" t="s">
        <v>54</v>
      </c>
      <c r="C7" s="39" t="s">
        <v>26</v>
      </c>
      <c r="D7" s="40">
        <f>(D5+D6)*0.02</f>
        <v>4.1399999999999999E-2</v>
      </c>
      <c r="E7" s="41">
        <v>650</v>
      </c>
      <c r="F7" s="42">
        <f t="shared" si="0"/>
        <v>26.91</v>
      </c>
      <c r="G7" s="18" t="s">
        <v>30</v>
      </c>
      <c r="H7" s="19" t="s">
        <v>54</v>
      </c>
      <c r="I7" s="39" t="s">
        <v>26</v>
      </c>
      <c r="J7" s="40">
        <f>(J5+J6)*0.02</f>
        <v>0.99660000000000004</v>
      </c>
      <c r="K7" s="41">
        <v>650</v>
      </c>
      <c r="L7" s="42">
        <f t="shared" si="1"/>
        <v>647.79000000000008</v>
      </c>
      <c r="M7" s="18" t="s">
        <v>30</v>
      </c>
      <c r="N7" s="19" t="s">
        <v>54</v>
      </c>
      <c r="O7" s="39" t="s">
        <v>26</v>
      </c>
      <c r="P7" s="40">
        <f>(P5+P6)*0.02</f>
        <v>5.4400000000000004E-2</v>
      </c>
      <c r="Q7" s="41">
        <v>650</v>
      </c>
      <c r="R7" s="42">
        <f t="shared" si="2"/>
        <v>35.36</v>
      </c>
    </row>
    <row r="8" spans="1:18" x14ac:dyDescent="0.25">
      <c r="A8" s="18"/>
      <c r="B8" s="25" t="s">
        <v>61</v>
      </c>
      <c r="C8" s="20"/>
      <c r="D8" s="21"/>
      <c r="E8" s="24"/>
      <c r="F8" s="26">
        <f>SUM(F4:F7)</f>
        <v>5698.71</v>
      </c>
      <c r="G8" s="18"/>
      <c r="H8" s="25" t="s">
        <v>61</v>
      </c>
      <c r="I8" s="20"/>
      <c r="J8" s="21"/>
      <c r="K8" s="24"/>
      <c r="L8" s="26">
        <f>SUM(L4:L7)</f>
        <v>12606.990000000002</v>
      </c>
      <c r="M8" s="18"/>
      <c r="N8" s="25" t="s">
        <v>61</v>
      </c>
      <c r="O8" s="20"/>
      <c r="P8" s="21"/>
      <c r="Q8" s="24"/>
      <c r="R8" s="26">
        <f>SUM(R4:R7)</f>
        <v>7488.16</v>
      </c>
    </row>
    <row r="9" spans="1:18" x14ac:dyDescent="0.25">
      <c r="A9" s="27" t="s">
        <v>32</v>
      </c>
      <c r="B9" s="121" t="s">
        <v>33</v>
      </c>
      <c r="C9" s="122"/>
      <c r="D9" s="122"/>
      <c r="E9" s="122"/>
      <c r="F9" s="123"/>
      <c r="G9" s="27" t="s">
        <v>32</v>
      </c>
      <c r="H9" s="181" t="s">
        <v>33</v>
      </c>
      <c r="I9" s="182"/>
      <c r="J9" s="182"/>
      <c r="K9" s="182"/>
      <c r="L9" s="183"/>
      <c r="M9" s="27" t="s">
        <v>32</v>
      </c>
      <c r="N9" s="181" t="s">
        <v>33</v>
      </c>
      <c r="O9" s="182"/>
      <c r="P9" s="182"/>
      <c r="Q9" s="182"/>
      <c r="R9" s="183"/>
    </row>
    <row r="10" spans="1:18" ht="51" x14ac:dyDescent="0.25">
      <c r="A10" s="18" t="s">
        <v>34</v>
      </c>
      <c r="B10" s="19" t="s">
        <v>35</v>
      </c>
      <c r="C10" s="20" t="s">
        <v>36</v>
      </c>
      <c r="D10" s="40">
        <f>(D4+D5)*0.01</f>
        <v>0.20699999999999999</v>
      </c>
      <c r="E10" s="22">
        <v>600</v>
      </c>
      <c r="F10" s="23">
        <f>D10*E10</f>
        <v>124.19999999999999</v>
      </c>
      <c r="G10" s="18" t="s">
        <v>34</v>
      </c>
      <c r="H10" s="19" t="s">
        <v>35</v>
      </c>
      <c r="I10" s="20" t="s">
        <v>36</v>
      </c>
      <c r="J10" s="40">
        <f>(J4+J5)*0.01</f>
        <v>0.45299999999999996</v>
      </c>
      <c r="K10" s="22">
        <v>600</v>
      </c>
      <c r="L10" s="23">
        <f>J10*K10</f>
        <v>271.79999999999995</v>
      </c>
      <c r="M10" s="18" t="s">
        <v>34</v>
      </c>
      <c r="N10" s="19" t="s">
        <v>35</v>
      </c>
      <c r="O10" s="20" t="s">
        <v>36</v>
      </c>
      <c r="P10" s="40">
        <f>(P4+P5)*0.01</f>
        <v>0.27200000000000002</v>
      </c>
      <c r="Q10" s="22">
        <v>600</v>
      </c>
      <c r="R10" s="23">
        <f>P10*Q10</f>
        <v>163.20000000000002</v>
      </c>
    </row>
    <row r="11" spans="1:18" ht="25.5" x14ac:dyDescent="0.25">
      <c r="A11" s="43" t="s">
        <v>37</v>
      </c>
      <c r="B11" s="38" t="s">
        <v>123</v>
      </c>
      <c r="C11" s="39" t="s">
        <v>38</v>
      </c>
      <c r="D11" s="40">
        <f>(D4+D5)*0.3</f>
        <v>6.21</v>
      </c>
      <c r="E11" s="41">
        <v>325</v>
      </c>
      <c r="F11" s="42">
        <f>D11*E11</f>
        <v>2018.25</v>
      </c>
      <c r="G11" s="43" t="s">
        <v>37</v>
      </c>
      <c r="H11" s="38" t="s">
        <v>123</v>
      </c>
      <c r="I11" s="39" t="s">
        <v>38</v>
      </c>
      <c r="J11" s="40">
        <f>(J4+J5)*0.3</f>
        <v>13.589999999999998</v>
      </c>
      <c r="K11" s="41">
        <v>325</v>
      </c>
      <c r="L11" s="42">
        <f>J11*K11</f>
        <v>4416.7499999999991</v>
      </c>
      <c r="M11" s="43" t="s">
        <v>37</v>
      </c>
      <c r="N11" s="38" t="s">
        <v>123</v>
      </c>
      <c r="O11" s="39" t="s">
        <v>38</v>
      </c>
      <c r="P11" s="40">
        <f>(P4+P5)*0.3</f>
        <v>8.16</v>
      </c>
      <c r="Q11" s="41">
        <v>325</v>
      </c>
      <c r="R11" s="42">
        <f>P11*Q11</f>
        <v>2652</v>
      </c>
    </row>
    <row r="12" spans="1:18" ht="25.5" x14ac:dyDescent="0.25">
      <c r="A12" s="43" t="s">
        <v>39</v>
      </c>
      <c r="B12" s="38" t="s">
        <v>42</v>
      </c>
      <c r="C12" s="39" t="s">
        <v>26</v>
      </c>
      <c r="D12" s="40">
        <v>20</v>
      </c>
      <c r="E12" s="41">
        <v>16</v>
      </c>
      <c r="F12" s="42">
        <f t="shared" ref="F12:F14" si="3">D12*E12</f>
        <v>320</v>
      </c>
      <c r="G12" s="43" t="s">
        <v>39</v>
      </c>
      <c r="H12" s="38" t="s">
        <v>42</v>
      </c>
      <c r="I12" s="39" t="s">
        <v>26</v>
      </c>
      <c r="J12" s="40">
        <v>20</v>
      </c>
      <c r="K12" s="41">
        <v>16</v>
      </c>
      <c r="L12" s="42">
        <f t="shared" ref="L12:L14" si="4">J12*K12</f>
        <v>320</v>
      </c>
      <c r="M12" s="43" t="s">
        <v>39</v>
      </c>
      <c r="N12" s="38" t="s">
        <v>42</v>
      </c>
      <c r="O12" s="39" t="s">
        <v>26</v>
      </c>
      <c r="P12" s="40">
        <v>20</v>
      </c>
      <c r="Q12" s="41">
        <v>16</v>
      </c>
      <c r="R12" s="42">
        <f t="shared" ref="R12:R14" si="5">P12*Q12</f>
        <v>320</v>
      </c>
    </row>
    <row r="13" spans="1:18" ht="15" customHeight="1" x14ac:dyDescent="0.25">
      <c r="A13" s="43" t="s">
        <v>40</v>
      </c>
      <c r="B13" s="38" t="s">
        <v>88</v>
      </c>
      <c r="C13" s="39" t="s">
        <v>36</v>
      </c>
      <c r="D13" s="40">
        <v>1</v>
      </c>
      <c r="E13" s="41">
        <v>50</v>
      </c>
      <c r="F13" s="42">
        <f t="shared" si="3"/>
        <v>50</v>
      </c>
      <c r="G13" s="43" t="s">
        <v>40</v>
      </c>
      <c r="H13" s="38" t="s">
        <v>88</v>
      </c>
      <c r="I13" s="39" t="s">
        <v>36</v>
      </c>
      <c r="J13" s="40">
        <v>8</v>
      </c>
      <c r="K13" s="41">
        <v>50</v>
      </c>
      <c r="L13" s="42">
        <f t="shared" si="4"/>
        <v>400</v>
      </c>
      <c r="M13" s="18" t="s">
        <v>40</v>
      </c>
      <c r="N13" s="38" t="s">
        <v>88</v>
      </c>
      <c r="O13" s="39" t="s">
        <v>36</v>
      </c>
      <c r="P13" s="40">
        <v>1</v>
      </c>
      <c r="Q13" s="41">
        <v>50</v>
      </c>
      <c r="R13" s="42">
        <f t="shared" si="5"/>
        <v>50</v>
      </c>
    </row>
    <row r="14" spans="1:18" ht="38.25" x14ac:dyDescent="0.25">
      <c r="A14" s="43" t="s">
        <v>41</v>
      </c>
      <c r="B14" s="38" t="s">
        <v>44</v>
      </c>
      <c r="C14" s="39" t="s">
        <v>36</v>
      </c>
      <c r="D14" s="40">
        <f>D6*0.1</f>
        <v>0.20699999999999999</v>
      </c>
      <c r="E14" s="41">
        <v>680</v>
      </c>
      <c r="F14" s="42">
        <f t="shared" si="3"/>
        <v>140.76</v>
      </c>
      <c r="G14" s="43" t="s">
        <v>41</v>
      </c>
      <c r="H14" s="38" t="s">
        <v>44</v>
      </c>
      <c r="I14" s="39" t="s">
        <v>36</v>
      </c>
      <c r="J14" s="40">
        <f>J6*0.1</f>
        <v>0.45300000000000007</v>
      </c>
      <c r="K14" s="41">
        <v>680</v>
      </c>
      <c r="L14" s="42">
        <f t="shared" si="4"/>
        <v>308.04000000000002</v>
      </c>
      <c r="M14" s="43" t="s">
        <v>41</v>
      </c>
      <c r="N14" s="38" t="s">
        <v>44</v>
      </c>
      <c r="O14" s="39" t="s">
        <v>36</v>
      </c>
      <c r="P14" s="40">
        <f>P6*0.1</f>
        <v>0.27200000000000002</v>
      </c>
      <c r="Q14" s="41">
        <v>680</v>
      </c>
      <c r="R14" s="42">
        <f t="shared" si="5"/>
        <v>184.96</v>
      </c>
    </row>
    <row r="15" spans="1:18" ht="25.5" x14ac:dyDescent="0.25">
      <c r="A15" s="18"/>
      <c r="B15" s="25" t="s">
        <v>79</v>
      </c>
      <c r="C15" s="20"/>
      <c r="D15" s="21"/>
      <c r="E15" s="24"/>
      <c r="F15" s="26">
        <f>SUM(F10:F14)</f>
        <v>2653.21</v>
      </c>
      <c r="G15" s="18"/>
      <c r="H15" s="25" t="s">
        <v>79</v>
      </c>
      <c r="I15" s="20"/>
      <c r="J15" s="21"/>
      <c r="K15" s="24"/>
      <c r="L15" s="26">
        <f>SUM(L10:L14)</f>
        <v>5716.5899999999992</v>
      </c>
      <c r="M15" s="18"/>
      <c r="N15" s="25" t="s">
        <v>79</v>
      </c>
      <c r="O15" s="20"/>
      <c r="P15" s="21"/>
      <c r="Q15" s="24"/>
      <c r="R15" s="26">
        <f>SUM(R10:R14)</f>
        <v>3370.16</v>
      </c>
    </row>
    <row r="16" spans="1:18" ht="38.25" x14ac:dyDescent="0.25">
      <c r="A16" s="18"/>
      <c r="B16" s="25" t="s">
        <v>80</v>
      </c>
      <c r="C16" s="20"/>
      <c r="D16" s="21"/>
      <c r="E16" s="24"/>
      <c r="F16" s="26">
        <f>SUM(F8+F15)</f>
        <v>8351.92</v>
      </c>
      <c r="G16" s="18"/>
      <c r="H16" s="25" t="s">
        <v>80</v>
      </c>
      <c r="I16" s="20"/>
      <c r="J16" s="21"/>
      <c r="K16" s="24"/>
      <c r="L16" s="26">
        <f>SUM(L8+L15)</f>
        <v>18323.580000000002</v>
      </c>
      <c r="M16" s="18"/>
      <c r="N16" s="25" t="s">
        <v>80</v>
      </c>
      <c r="O16" s="20"/>
      <c r="P16" s="21"/>
      <c r="Q16" s="24"/>
      <c r="R16" s="26">
        <f>SUM(R8+R15)</f>
        <v>10858.32</v>
      </c>
    </row>
    <row r="17" spans="1:18" x14ac:dyDescent="0.25">
      <c r="A17" s="18"/>
      <c r="B17" s="25" t="s">
        <v>81</v>
      </c>
      <c r="C17" s="20"/>
      <c r="D17" s="21"/>
      <c r="E17" s="24"/>
      <c r="F17" s="26">
        <f>(F16/100)*18</f>
        <v>1503.3455999999999</v>
      </c>
      <c r="G17" s="18"/>
      <c r="H17" s="25" t="s">
        <v>81</v>
      </c>
      <c r="I17" s="20"/>
      <c r="J17" s="21"/>
      <c r="K17" s="24"/>
      <c r="L17" s="26">
        <f>(L16/100)*18</f>
        <v>3298.2444</v>
      </c>
      <c r="M17" s="18"/>
      <c r="N17" s="25" t="s">
        <v>81</v>
      </c>
      <c r="O17" s="20"/>
      <c r="P17" s="21"/>
      <c r="Q17" s="24"/>
      <c r="R17" s="26">
        <f>(R16/100)*18</f>
        <v>1954.4975999999999</v>
      </c>
    </row>
    <row r="18" spans="1:18" ht="38.25" x14ac:dyDescent="0.25">
      <c r="A18" s="18"/>
      <c r="B18" s="25" t="s">
        <v>127</v>
      </c>
      <c r="C18" s="20"/>
      <c r="D18" s="21"/>
      <c r="E18" s="24"/>
      <c r="F18" s="26">
        <f>F16+F17</f>
        <v>9855.2656000000006</v>
      </c>
      <c r="G18" s="18"/>
      <c r="H18" s="25" t="s">
        <v>126</v>
      </c>
      <c r="I18" s="20"/>
      <c r="J18" s="21"/>
      <c r="K18" s="24"/>
      <c r="L18" s="26">
        <f>L16+L17</f>
        <v>21621.824400000001</v>
      </c>
      <c r="M18" s="18"/>
      <c r="N18" s="25" t="s">
        <v>82</v>
      </c>
      <c r="O18" s="20"/>
      <c r="P18" s="21"/>
      <c r="Q18" s="24"/>
      <c r="R18" s="26">
        <f>R16+R17</f>
        <v>12812.8176</v>
      </c>
    </row>
    <row r="20" spans="1:18" ht="36" customHeight="1" x14ac:dyDescent="0.25">
      <c r="A20" s="189" t="s">
        <v>249</v>
      </c>
      <c r="B20" s="189"/>
      <c r="C20" s="189"/>
      <c r="D20" s="189"/>
      <c r="E20" s="189" t="s">
        <v>250</v>
      </c>
      <c r="F20" s="189"/>
      <c r="G20" s="189"/>
      <c r="H20" s="189"/>
      <c r="I20" s="189" t="s">
        <v>251</v>
      </c>
      <c r="J20" s="189"/>
      <c r="K20" s="189"/>
      <c r="L20" s="189"/>
      <c r="M20" s="140" t="s">
        <v>304</v>
      </c>
      <c r="O20" s="140" t="s">
        <v>303</v>
      </c>
      <c r="P20" s="140" t="s">
        <v>279</v>
      </c>
    </row>
    <row r="21" spans="1:18" x14ac:dyDescent="0.25">
      <c r="A21" s="92" t="s">
        <v>16</v>
      </c>
      <c r="B21" s="94" t="s">
        <v>114</v>
      </c>
      <c r="C21" s="92" t="s">
        <v>256</v>
      </c>
      <c r="D21" s="4" t="s">
        <v>257</v>
      </c>
      <c r="E21" s="92" t="s">
        <v>16</v>
      </c>
      <c r="F21" s="94" t="s">
        <v>114</v>
      </c>
      <c r="G21" s="92" t="s">
        <v>256</v>
      </c>
      <c r="H21" s="4" t="s">
        <v>257</v>
      </c>
      <c r="I21" s="92" t="s">
        <v>16</v>
      </c>
      <c r="J21" s="94" t="s">
        <v>114</v>
      </c>
      <c r="K21" s="92" t="s">
        <v>256</v>
      </c>
      <c r="L21" s="4" t="s">
        <v>257</v>
      </c>
      <c r="M21" s="41">
        <f>B33+F34+J33+B47+F46+J46+B58</f>
        <v>35</v>
      </c>
      <c r="N21" s="106" t="s">
        <v>114</v>
      </c>
      <c r="O21" s="168">
        <f>M21*F18</f>
        <v>344934.29600000003</v>
      </c>
      <c r="P21">
        <f>M21*D4</f>
        <v>724.5</v>
      </c>
    </row>
    <row r="22" spans="1:18" x14ac:dyDescent="0.25">
      <c r="A22" s="98">
        <v>3</v>
      </c>
      <c r="B22" s="99"/>
      <c r="C22" s="98">
        <v>1</v>
      </c>
      <c r="D22" s="104">
        <v>1</v>
      </c>
      <c r="E22" s="92">
        <v>3</v>
      </c>
      <c r="F22" s="94">
        <v>1</v>
      </c>
      <c r="G22" s="92"/>
      <c r="H22" s="4">
        <v>1</v>
      </c>
      <c r="I22" s="92">
        <v>3</v>
      </c>
      <c r="J22" s="94"/>
      <c r="K22" s="92">
        <v>1</v>
      </c>
      <c r="L22" s="4">
        <v>1</v>
      </c>
      <c r="M22" s="41">
        <f>C33+G34+K33+C47+G46+K46+C58</f>
        <v>27</v>
      </c>
      <c r="N22" s="46" t="s">
        <v>256</v>
      </c>
      <c r="O22" s="168">
        <f>M22*L18</f>
        <v>583789.25880000007</v>
      </c>
      <c r="P22">
        <f>M22*J5</f>
        <v>1223.0999999999999</v>
      </c>
    </row>
    <row r="23" spans="1:18" x14ac:dyDescent="0.25">
      <c r="A23" s="97">
        <v>4</v>
      </c>
      <c r="B23" s="99"/>
      <c r="C23" s="98"/>
      <c r="D23" s="104">
        <v>1</v>
      </c>
      <c r="E23" s="91">
        <v>4</v>
      </c>
      <c r="F23" s="94">
        <v>1</v>
      </c>
      <c r="G23" s="91"/>
      <c r="H23" s="4">
        <v>1</v>
      </c>
      <c r="I23" s="91">
        <v>4</v>
      </c>
      <c r="J23" s="94">
        <v>1</v>
      </c>
      <c r="K23" s="92"/>
      <c r="L23" s="4">
        <v>1</v>
      </c>
      <c r="M23" s="41">
        <f>D33+H34+L33+D47+H46+L46+D58</f>
        <v>41</v>
      </c>
      <c r="N23" s="105" t="s">
        <v>257</v>
      </c>
      <c r="O23" s="168">
        <f>M23*R18</f>
        <v>525325.52159999998</v>
      </c>
      <c r="P23">
        <f>M23*P4</f>
        <v>1115.2</v>
      </c>
    </row>
    <row r="24" spans="1:18" x14ac:dyDescent="0.25">
      <c r="A24" s="97">
        <v>5</v>
      </c>
      <c r="B24" s="99"/>
      <c r="C24" s="98"/>
      <c r="D24" s="104"/>
      <c r="E24" s="91">
        <v>5</v>
      </c>
      <c r="F24" s="94"/>
      <c r="G24" s="91">
        <v>1</v>
      </c>
      <c r="H24" s="4">
        <v>1</v>
      </c>
      <c r="I24" s="91">
        <v>5</v>
      </c>
      <c r="J24" s="94"/>
      <c r="K24" s="92">
        <v>1</v>
      </c>
      <c r="L24" s="4">
        <v>1</v>
      </c>
      <c r="N24" s="48" t="s">
        <v>295</v>
      </c>
      <c r="O24" s="169">
        <f>SUM(O21:O23)</f>
        <v>1454049.0764000001</v>
      </c>
      <c r="P24" s="48">
        <f>SUM(P21:P23)</f>
        <v>3062.8</v>
      </c>
    </row>
    <row r="25" spans="1:18" x14ac:dyDescent="0.25">
      <c r="A25" s="97">
        <v>6</v>
      </c>
      <c r="B25" s="99">
        <v>1</v>
      </c>
      <c r="C25" s="98">
        <v>1</v>
      </c>
      <c r="D25" s="104">
        <v>1</v>
      </c>
      <c r="E25" s="91">
        <v>6</v>
      </c>
      <c r="F25" s="94"/>
      <c r="G25" s="91"/>
      <c r="H25" s="4"/>
      <c r="I25" s="91">
        <v>6</v>
      </c>
      <c r="J25" s="94"/>
      <c r="K25" s="92"/>
      <c r="L25" s="4">
        <v>1</v>
      </c>
    </row>
    <row r="26" spans="1:18" x14ac:dyDescent="0.25">
      <c r="A26" s="97">
        <v>7</v>
      </c>
      <c r="B26" s="99">
        <v>1</v>
      </c>
      <c r="C26" s="98"/>
      <c r="D26" s="104">
        <v>1</v>
      </c>
      <c r="E26" s="91">
        <v>7</v>
      </c>
      <c r="F26" s="94"/>
      <c r="G26" s="91"/>
      <c r="H26" s="4"/>
      <c r="I26" s="91">
        <v>7</v>
      </c>
      <c r="J26" s="94">
        <v>1</v>
      </c>
      <c r="K26" s="92"/>
      <c r="L26" s="4">
        <v>1</v>
      </c>
    </row>
    <row r="27" spans="1:18" x14ac:dyDescent="0.25">
      <c r="A27" s="97">
        <v>8</v>
      </c>
      <c r="B27" s="99">
        <v>1</v>
      </c>
      <c r="C27" s="98">
        <v>1</v>
      </c>
      <c r="D27" s="104">
        <v>1</v>
      </c>
      <c r="E27" s="91">
        <v>8</v>
      </c>
      <c r="F27" s="94">
        <v>1</v>
      </c>
      <c r="G27" s="91"/>
      <c r="H27" s="4"/>
      <c r="I27" s="91">
        <v>8</v>
      </c>
      <c r="J27" s="94">
        <v>1</v>
      </c>
      <c r="K27" s="92"/>
      <c r="L27" s="4">
        <v>1</v>
      </c>
    </row>
    <row r="28" spans="1:18" x14ac:dyDescent="0.25">
      <c r="A28" s="97">
        <v>9</v>
      </c>
      <c r="B28" s="99">
        <v>1</v>
      </c>
      <c r="C28" s="98"/>
      <c r="D28" s="104">
        <v>1</v>
      </c>
      <c r="E28" s="91">
        <v>9</v>
      </c>
      <c r="F28" s="94">
        <v>1</v>
      </c>
      <c r="G28" s="92">
        <v>1</v>
      </c>
      <c r="H28" s="4">
        <v>1</v>
      </c>
      <c r="I28" s="91">
        <v>9</v>
      </c>
      <c r="J28" s="94">
        <v>1</v>
      </c>
      <c r="K28" s="92"/>
      <c r="L28" s="4">
        <v>1</v>
      </c>
    </row>
    <row r="29" spans="1:18" x14ac:dyDescent="0.25">
      <c r="A29" s="97">
        <v>10</v>
      </c>
      <c r="B29" s="99">
        <v>1</v>
      </c>
      <c r="C29" s="98">
        <v>1</v>
      </c>
      <c r="D29" s="104"/>
      <c r="E29" s="91">
        <v>10</v>
      </c>
      <c r="F29" s="94">
        <v>1</v>
      </c>
      <c r="G29" s="92">
        <v>1</v>
      </c>
      <c r="H29" s="4">
        <v>1</v>
      </c>
      <c r="I29" s="91">
        <v>10</v>
      </c>
      <c r="J29" s="94"/>
      <c r="K29" s="92"/>
      <c r="L29" s="4">
        <v>1</v>
      </c>
    </row>
    <row r="30" spans="1:18" x14ac:dyDescent="0.25">
      <c r="A30" s="97">
        <v>11</v>
      </c>
      <c r="B30" s="99">
        <v>1</v>
      </c>
      <c r="C30" s="98"/>
      <c r="D30" s="104"/>
      <c r="E30" s="91">
        <v>11</v>
      </c>
      <c r="F30" s="94"/>
      <c r="G30" s="92">
        <v>1</v>
      </c>
      <c r="H30" s="4"/>
      <c r="I30" s="91">
        <v>11</v>
      </c>
      <c r="J30" s="94">
        <v>1</v>
      </c>
      <c r="K30" s="92"/>
      <c r="L30" s="4">
        <v>1</v>
      </c>
    </row>
    <row r="31" spans="1:18" x14ac:dyDescent="0.25">
      <c r="A31" s="97">
        <v>12</v>
      </c>
      <c r="B31" s="99"/>
      <c r="C31" s="96"/>
      <c r="D31" s="104">
        <v>1</v>
      </c>
      <c r="E31" s="91">
        <v>12</v>
      </c>
      <c r="F31" s="94"/>
      <c r="G31" s="93"/>
      <c r="H31" s="4">
        <v>1</v>
      </c>
      <c r="I31" s="91">
        <v>12</v>
      </c>
      <c r="J31" s="94">
        <v>1</v>
      </c>
      <c r="K31" s="96"/>
      <c r="L31" s="4">
        <v>1</v>
      </c>
    </row>
    <row r="32" spans="1:18" x14ac:dyDescent="0.25">
      <c r="A32" s="97">
        <v>13</v>
      </c>
      <c r="B32" s="99">
        <v>1</v>
      </c>
      <c r="C32" s="92">
        <v>1</v>
      </c>
      <c r="D32" s="104">
        <v>1</v>
      </c>
      <c r="E32" s="91">
        <v>13</v>
      </c>
      <c r="F32" s="94">
        <v>1</v>
      </c>
      <c r="G32" s="92">
        <v>1</v>
      </c>
      <c r="H32" s="4">
        <v>1</v>
      </c>
      <c r="I32" s="91">
        <v>13</v>
      </c>
      <c r="J32" s="94">
        <v>1</v>
      </c>
      <c r="K32" s="92">
        <v>1</v>
      </c>
      <c r="L32" s="4">
        <v>1</v>
      </c>
    </row>
    <row r="33" spans="1:12" x14ac:dyDescent="0.25">
      <c r="B33" s="139">
        <f>SUM(B22:B32)</f>
        <v>7</v>
      </c>
      <c r="C33" s="101">
        <f>SUM(C22:C32)</f>
        <v>5</v>
      </c>
      <c r="D33" s="141">
        <f>SUM(D22:D32)</f>
        <v>8</v>
      </c>
      <c r="E33" s="91">
        <v>14</v>
      </c>
      <c r="F33" s="94"/>
      <c r="G33" s="92"/>
      <c r="H33" s="4">
        <v>1</v>
      </c>
      <c r="J33" s="139">
        <f>SUM(J22:J32)</f>
        <v>7</v>
      </c>
      <c r="K33" s="101">
        <f>SUM(K22:K32)</f>
        <v>3</v>
      </c>
      <c r="L33" s="141">
        <f>SUM(L22:L32)</f>
        <v>11</v>
      </c>
    </row>
    <row r="34" spans="1:12" x14ac:dyDescent="0.25">
      <c r="A34" s="47"/>
      <c r="B34" s="47"/>
      <c r="C34" s="47"/>
      <c r="D34" s="102"/>
      <c r="E34" s="47"/>
      <c r="F34" s="139">
        <f>SUM(F22:F33)</f>
        <v>6</v>
      </c>
      <c r="G34" s="101">
        <f>SUM(G22:G33)</f>
        <v>5</v>
      </c>
      <c r="H34" s="141">
        <f>SUM(H22:H33)</f>
        <v>8</v>
      </c>
      <c r="I34" s="47"/>
      <c r="J34" s="47"/>
      <c r="K34" s="47"/>
      <c r="L34" s="47"/>
    </row>
    <row r="35" spans="1:12" ht="36" customHeight="1" x14ac:dyDescent="0.25">
      <c r="A35" s="189" t="s">
        <v>252</v>
      </c>
      <c r="B35" s="189"/>
      <c r="C35" s="189"/>
      <c r="D35" s="189"/>
      <c r="E35" s="189" t="s">
        <v>253</v>
      </c>
      <c r="F35" s="189"/>
      <c r="G35" s="189"/>
      <c r="H35" s="189"/>
      <c r="I35" s="189" t="s">
        <v>254</v>
      </c>
      <c r="J35" s="189"/>
      <c r="K35" s="189"/>
      <c r="L35" s="189"/>
    </row>
    <row r="36" spans="1:12" ht="20.25" customHeight="1" x14ac:dyDescent="0.25">
      <c r="A36" s="92" t="s">
        <v>16</v>
      </c>
      <c r="B36" s="94" t="s">
        <v>114</v>
      </c>
      <c r="C36" s="92" t="s">
        <v>256</v>
      </c>
      <c r="D36" s="4" t="s">
        <v>257</v>
      </c>
      <c r="E36" s="92" t="s">
        <v>16</v>
      </c>
      <c r="F36" s="94" t="s">
        <v>114</v>
      </c>
      <c r="G36" s="92" t="s">
        <v>256</v>
      </c>
      <c r="H36" s="4" t="s">
        <v>257</v>
      </c>
      <c r="I36" s="92" t="s">
        <v>16</v>
      </c>
      <c r="J36" s="94" t="s">
        <v>114</v>
      </c>
      <c r="K36" s="92" t="s">
        <v>256</v>
      </c>
      <c r="L36" s="4" t="s">
        <v>257</v>
      </c>
    </row>
    <row r="37" spans="1:12" x14ac:dyDescent="0.25">
      <c r="A37" s="92">
        <v>3</v>
      </c>
      <c r="B37" s="99">
        <v>1</v>
      </c>
      <c r="C37" s="98">
        <v>1</v>
      </c>
      <c r="D37" s="104"/>
      <c r="E37" s="92">
        <v>3</v>
      </c>
      <c r="F37" s="94">
        <v>1</v>
      </c>
      <c r="G37" s="92">
        <v>1</v>
      </c>
      <c r="H37" s="4">
        <v>1</v>
      </c>
      <c r="I37" s="92">
        <v>3</v>
      </c>
      <c r="J37" s="94"/>
      <c r="K37" s="92"/>
      <c r="L37" s="4"/>
    </row>
    <row r="38" spans="1:12" x14ac:dyDescent="0.25">
      <c r="A38" s="91">
        <v>4</v>
      </c>
      <c r="B38" s="99"/>
      <c r="C38" s="98"/>
      <c r="D38" s="104"/>
      <c r="E38" s="91">
        <v>4</v>
      </c>
      <c r="F38" s="94"/>
      <c r="G38" s="91"/>
      <c r="H38" s="4"/>
      <c r="I38" s="91">
        <v>4</v>
      </c>
      <c r="J38" s="94"/>
      <c r="K38" s="92"/>
      <c r="L38" s="4"/>
    </row>
    <row r="39" spans="1:12" x14ac:dyDescent="0.25">
      <c r="A39" s="91">
        <v>5</v>
      </c>
      <c r="B39" s="139"/>
      <c r="C39" s="98"/>
      <c r="D39" s="141"/>
      <c r="E39" s="91">
        <v>5</v>
      </c>
      <c r="F39" s="145"/>
      <c r="G39" s="91">
        <v>1</v>
      </c>
      <c r="H39" s="5"/>
      <c r="I39" s="91">
        <v>5</v>
      </c>
      <c r="J39" s="94">
        <v>1</v>
      </c>
      <c r="K39" s="92"/>
      <c r="L39" s="4"/>
    </row>
    <row r="40" spans="1:12" x14ac:dyDescent="0.25">
      <c r="A40" s="91">
        <v>6</v>
      </c>
      <c r="B40" s="99"/>
      <c r="C40" s="98"/>
      <c r="D40" s="104"/>
      <c r="E40" s="91">
        <v>6</v>
      </c>
      <c r="F40" s="94">
        <v>1</v>
      </c>
      <c r="G40" s="91">
        <v>1</v>
      </c>
      <c r="H40" s="4"/>
      <c r="I40" s="91">
        <v>6</v>
      </c>
      <c r="J40" s="94"/>
      <c r="K40" s="92"/>
      <c r="L40" s="4"/>
    </row>
    <row r="41" spans="1:12" x14ac:dyDescent="0.25">
      <c r="A41" s="91">
        <v>7</v>
      </c>
      <c r="B41" s="142">
        <v>1</v>
      </c>
      <c r="C41" s="103"/>
      <c r="D41" s="104"/>
      <c r="E41" s="91">
        <v>7</v>
      </c>
      <c r="F41" s="146">
        <v>1</v>
      </c>
      <c r="G41" s="100">
        <v>1</v>
      </c>
      <c r="H41" s="148">
        <v>1</v>
      </c>
      <c r="I41" s="91">
        <v>7</v>
      </c>
      <c r="J41" s="94"/>
      <c r="K41" s="92">
        <v>1</v>
      </c>
      <c r="L41" s="4"/>
    </row>
    <row r="42" spans="1:12" x14ac:dyDescent="0.25">
      <c r="A42" s="90">
        <v>8</v>
      </c>
      <c r="B42" s="142"/>
      <c r="C42" s="103"/>
      <c r="D42" s="143"/>
      <c r="E42" s="90">
        <v>8</v>
      </c>
      <c r="F42" s="94">
        <v>1</v>
      </c>
      <c r="G42" s="91">
        <v>1</v>
      </c>
      <c r="H42" s="4">
        <v>1</v>
      </c>
      <c r="I42" s="90">
        <v>8</v>
      </c>
      <c r="J42" s="94"/>
      <c r="K42" s="92">
        <v>1</v>
      </c>
      <c r="L42" s="4">
        <v>1</v>
      </c>
    </row>
    <row r="43" spans="1:12" x14ac:dyDescent="0.25">
      <c r="A43" s="91">
        <v>9</v>
      </c>
      <c r="B43" s="142"/>
      <c r="C43" s="103"/>
      <c r="D43" s="144">
        <v>1</v>
      </c>
      <c r="E43" s="91">
        <v>9</v>
      </c>
      <c r="F43" s="147">
        <v>1</v>
      </c>
      <c r="G43" s="95">
        <v>1</v>
      </c>
      <c r="H43" s="149">
        <v>1</v>
      </c>
      <c r="I43" s="91">
        <v>9</v>
      </c>
      <c r="J43" s="147"/>
      <c r="K43" s="95"/>
      <c r="L43" s="149"/>
    </row>
    <row r="44" spans="1:12" x14ac:dyDescent="0.25">
      <c r="A44" s="91">
        <v>10</v>
      </c>
      <c r="B44" s="142"/>
      <c r="C44" s="103"/>
      <c r="D44" s="104"/>
      <c r="E44" s="91">
        <v>10</v>
      </c>
      <c r="F44" s="94">
        <v>1</v>
      </c>
      <c r="G44" s="92"/>
      <c r="H44" s="4"/>
      <c r="I44" s="91">
        <v>10</v>
      </c>
      <c r="J44" s="94">
        <v>1</v>
      </c>
      <c r="K44" s="92">
        <v>1</v>
      </c>
      <c r="L44" s="4">
        <v>1</v>
      </c>
    </row>
    <row r="45" spans="1:12" x14ac:dyDescent="0.25">
      <c r="A45" s="91">
        <v>11</v>
      </c>
      <c r="B45" s="99">
        <v>1</v>
      </c>
      <c r="C45" s="103"/>
      <c r="D45" s="104"/>
      <c r="E45" s="91">
        <v>11</v>
      </c>
      <c r="F45" s="94"/>
      <c r="G45" s="92">
        <v>1</v>
      </c>
      <c r="H45" s="4">
        <v>1</v>
      </c>
      <c r="I45" s="91">
        <v>11</v>
      </c>
      <c r="J45" s="94"/>
      <c r="K45" s="92"/>
      <c r="L45" s="4">
        <v>1</v>
      </c>
    </row>
    <row r="46" spans="1:12" x14ac:dyDescent="0.25">
      <c r="A46" s="91">
        <v>12</v>
      </c>
      <c r="B46" s="99">
        <v>1</v>
      </c>
      <c r="C46" s="98"/>
      <c r="D46" s="104">
        <v>1</v>
      </c>
      <c r="E46" s="47"/>
      <c r="F46" s="139">
        <f>SUM(F37:F45)</f>
        <v>6</v>
      </c>
      <c r="G46" s="101">
        <f>SUM(G37:G45)</f>
        <v>7</v>
      </c>
      <c r="H46" s="141">
        <f>SUM(H37:H45)</f>
        <v>5</v>
      </c>
      <c r="I46" s="102"/>
      <c r="J46" s="139">
        <f>SUM(J37:J45)</f>
        <v>2</v>
      </c>
      <c r="K46" s="101">
        <f>SUM(K37:K45)</f>
        <v>3</v>
      </c>
      <c r="L46" s="141">
        <f>SUM(L37:L45)</f>
        <v>3</v>
      </c>
    </row>
    <row r="47" spans="1:12" x14ac:dyDescent="0.25">
      <c r="A47" s="102"/>
      <c r="B47" s="139">
        <f>SUM(B37:B46)</f>
        <v>4</v>
      </c>
      <c r="C47" s="101">
        <f>SUM(C37:C46)</f>
        <v>1</v>
      </c>
      <c r="D47" s="141">
        <f>SUM(D37:D46)</f>
        <v>2</v>
      </c>
      <c r="E47" s="47"/>
      <c r="F47" s="102"/>
      <c r="G47" s="102"/>
      <c r="H47" s="102"/>
      <c r="I47" s="102"/>
      <c r="J47" s="102"/>
      <c r="K47" s="102"/>
      <c r="L47" s="102"/>
    </row>
    <row r="48" spans="1:12" ht="36" customHeight="1" x14ac:dyDescent="0.25">
      <c r="A48" s="189" t="s">
        <v>255</v>
      </c>
      <c r="B48" s="189"/>
      <c r="C48" s="189"/>
      <c r="D48" s="189"/>
    </row>
    <row r="49" spans="1:6" x14ac:dyDescent="0.25">
      <c r="A49" s="92" t="s">
        <v>16</v>
      </c>
      <c r="B49" s="94" t="s">
        <v>114</v>
      </c>
      <c r="C49" s="92" t="s">
        <v>256</v>
      </c>
      <c r="D49" s="4" t="s">
        <v>257</v>
      </c>
      <c r="E49" s="47"/>
    </row>
    <row r="50" spans="1:6" x14ac:dyDescent="0.25">
      <c r="A50" s="91">
        <v>3</v>
      </c>
      <c r="B50" s="94"/>
      <c r="C50" s="91"/>
      <c r="D50" s="4">
        <v>1</v>
      </c>
    </row>
    <row r="51" spans="1:6" x14ac:dyDescent="0.25">
      <c r="A51" s="91">
        <v>4</v>
      </c>
      <c r="B51" s="94">
        <v>1</v>
      </c>
      <c r="C51" s="91">
        <v>1</v>
      </c>
      <c r="D51" s="4">
        <v>1</v>
      </c>
    </row>
    <row r="52" spans="1:6" x14ac:dyDescent="0.25">
      <c r="A52" s="91">
        <v>5</v>
      </c>
      <c r="B52" s="94"/>
      <c r="C52" s="91"/>
      <c r="D52" s="4"/>
    </row>
    <row r="53" spans="1:6" x14ac:dyDescent="0.25">
      <c r="A53" s="91">
        <v>6</v>
      </c>
      <c r="B53" s="94"/>
      <c r="C53" s="91">
        <v>1</v>
      </c>
      <c r="D53" s="4">
        <v>1</v>
      </c>
    </row>
    <row r="54" spans="1:6" x14ac:dyDescent="0.25">
      <c r="A54" s="91">
        <v>7</v>
      </c>
      <c r="B54" s="94">
        <v>1</v>
      </c>
      <c r="C54" s="91"/>
      <c r="D54" s="4"/>
    </row>
    <row r="55" spans="1:6" x14ac:dyDescent="0.25">
      <c r="A55" s="90">
        <v>8</v>
      </c>
      <c r="B55" s="94">
        <v>1</v>
      </c>
      <c r="C55" s="91"/>
      <c r="D55" s="4"/>
    </row>
    <row r="56" spans="1:6" x14ac:dyDescent="0.25">
      <c r="A56" s="91">
        <v>9</v>
      </c>
      <c r="B56" s="94"/>
      <c r="C56" s="91">
        <v>1</v>
      </c>
      <c r="D56" s="4"/>
    </row>
    <row r="57" spans="1:6" x14ac:dyDescent="0.25">
      <c r="A57" s="91">
        <v>10</v>
      </c>
      <c r="B57" s="94"/>
      <c r="C57" s="91"/>
      <c r="D57" s="4">
        <v>1</v>
      </c>
    </row>
    <row r="58" spans="1:6" x14ac:dyDescent="0.25">
      <c r="B58" s="139">
        <f>SUM(B50:B57)</f>
        <v>3</v>
      </c>
      <c r="C58" s="101">
        <f>SUM(C50:C57)</f>
        <v>3</v>
      </c>
      <c r="D58" s="141">
        <f>SUM(D50:D57)</f>
        <v>4</v>
      </c>
      <c r="E58" s="140"/>
      <c r="F58" s="140"/>
    </row>
    <row r="59" spans="1:6" x14ac:dyDescent="0.25">
      <c r="B59" s="140"/>
      <c r="C59" s="140"/>
      <c r="D59" s="140"/>
      <c r="E59" s="140"/>
      <c r="F59" s="140"/>
    </row>
  </sheetData>
  <mergeCells count="13">
    <mergeCell ref="A48:D48"/>
    <mergeCell ref="A20:D20"/>
    <mergeCell ref="A35:D35"/>
    <mergeCell ref="N2:R2"/>
    <mergeCell ref="N3:R3"/>
    <mergeCell ref="N9:R9"/>
    <mergeCell ref="H2:L2"/>
    <mergeCell ref="H3:L3"/>
    <mergeCell ref="H9:L9"/>
    <mergeCell ref="I20:L20"/>
    <mergeCell ref="I35:L35"/>
    <mergeCell ref="E20:H20"/>
    <mergeCell ref="E35:H35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9"/>
  <sheetViews>
    <sheetView workbookViewId="0">
      <selection activeCell="F21" sqref="F21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5.28515625" customWidth="1"/>
    <col min="5" max="6" width="15.7109375" customWidth="1"/>
  </cols>
  <sheetData>
    <row r="1" spans="1:10" ht="57" customHeight="1" thickBot="1" x14ac:dyDescent="0.35">
      <c r="B1" s="174" t="s">
        <v>293</v>
      </c>
      <c r="C1" s="174"/>
      <c r="D1" s="174"/>
      <c r="E1" s="174"/>
      <c r="F1" s="174"/>
    </row>
    <row r="2" spans="1:10" ht="15.75" thickBot="1" x14ac:dyDescent="0.3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46</v>
      </c>
      <c r="F2" s="13"/>
    </row>
    <row r="3" spans="1:10" ht="14.25" customHeight="1" thickBot="1" x14ac:dyDescent="0.3">
      <c r="A3" s="15"/>
      <c r="B3" s="175" t="s">
        <v>294</v>
      </c>
      <c r="C3" s="176"/>
      <c r="D3" s="176"/>
      <c r="E3" s="176"/>
      <c r="F3" s="177"/>
    </row>
    <row r="4" spans="1:10" x14ac:dyDescent="0.25">
      <c r="A4" s="17" t="s">
        <v>23</v>
      </c>
      <c r="B4" s="184" t="s">
        <v>24</v>
      </c>
      <c r="C4" s="185"/>
      <c r="D4" s="185"/>
      <c r="E4" s="185"/>
      <c r="F4" s="186"/>
      <c r="I4" t="s">
        <v>95</v>
      </c>
      <c r="J4" t="s">
        <v>96</v>
      </c>
    </row>
    <row r="5" spans="1:10" x14ac:dyDescent="0.25">
      <c r="A5" s="18" t="s">
        <v>25</v>
      </c>
      <c r="B5" s="19" t="s">
        <v>107</v>
      </c>
      <c r="C5" s="20" t="s">
        <v>26</v>
      </c>
      <c r="D5" s="69">
        <v>2241.81</v>
      </c>
      <c r="E5" s="22">
        <v>250</v>
      </c>
      <c r="F5" s="23">
        <f t="shared" ref="F5:F8" si="0">D5*E5</f>
        <v>560452.5</v>
      </c>
      <c r="H5" s="46"/>
      <c r="I5" s="46">
        <v>5758.7899999999991</v>
      </c>
      <c r="J5" s="46">
        <v>2241.81</v>
      </c>
    </row>
    <row r="6" spans="1:10" x14ac:dyDescent="0.25">
      <c r="A6" s="18" t="s">
        <v>27</v>
      </c>
      <c r="B6" s="19" t="s">
        <v>108</v>
      </c>
      <c r="C6" s="20" t="s">
        <v>26</v>
      </c>
      <c r="D6" s="69">
        <v>5758.7899999999991</v>
      </c>
      <c r="E6" s="22">
        <v>240</v>
      </c>
      <c r="F6" s="23">
        <f t="shared" si="0"/>
        <v>1382109.5999999999</v>
      </c>
      <c r="H6" s="47"/>
      <c r="I6" s="47"/>
      <c r="J6" s="47"/>
    </row>
    <row r="7" spans="1:10" x14ac:dyDescent="0.25">
      <c r="A7" s="18" t="s">
        <v>28</v>
      </c>
      <c r="B7" s="38" t="s">
        <v>50</v>
      </c>
      <c r="C7" s="39" t="s">
        <v>26</v>
      </c>
      <c r="D7" s="40">
        <f>(D5+D6)*0.1</f>
        <v>800.06</v>
      </c>
      <c r="E7" s="41">
        <v>240</v>
      </c>
      <c r="F7" s="42">
        <f t="shared" si="0"/>
        <v>192014.4</v>
      </c>
    </row>
    <row r="8" spans="1:10" x14ac:dyDescent="0.25">
      <c r="A8" s="18" t="s">
        <v>30</v>
      </c>
      <c r="B8" s="19" t="s">
        <v>54</v>
      </c>
      <c r="C8" s="39" t="s">
        <v>26</v>
      </c>
      <c r="D8" s="40">
        <f>(D6+D7)*0.02</f>
        <v>131.17699999999996</v>
      </c>
      <c r="E8" s="41">
        <v>650</v>
      </c>
      <c r="F8" s="42">
        <f t="shared" si="0"/>
        <v>85265.049999999974</v>
      </c>
    </row>
    <row r="9" spans="1:10" x14ac:dyDescent="0.25">
      <c r="A9" s="18"/>
      <c r="B9" s="25" t="s">
        <v>61</v>
      </c>
      <c r="C9" s="20"/>
      <c r="D9" s="21"/>
      <c r="E9" s="24"/>
      <c r="F9" s="26">
        <f>SUM(F5:F8)</f>
        <v>2219841.5499999998</v>
      </c>
      <c r="H9" s="47"/>
      <c r="I9" s="47"/>
      <c r="J9" s="47"/>
    </row>
    <row r="10" spans="1:10" ht="14.25" customHeight="1" x14ac:dyDescent="0.25">
      <c r="A10" s="27" t="s">
        <v>32</v>
      </c>
      <c r="B10" s="181" t="s">
        <v>33</v>
      </c>
      <c r="C10" s="182"/>
      <c r="D10" s="182"/>
      <c r="E10" s="182"/>
      <c r="F10" s="183"/>
      <c r="H10" s="47"/>
      <c r="I10" s="47"/>
      <c r="J10" s="47"/>
    </row>
    <row r="11" spans="1:10" x14ac:dyDescent="0.25">
      <c r="A11" s="18" t="s">
        <v>34</v>
      </c>
      <c r="B11" s="19" t="s">
        <v>35</v>
      </c>
      <c r="C11" s="20" t="s">
        <v>36</v>
      </c>
      <c r="D11" s="40">
        <f>(D5+D6)*0.01</f>
        <v>80.005999999999986</v>
      </c>
      <c r="E11" s="22">
        <v>600</v>
      </c>
      <c r="F11" s="23">
        <f>D11*E11</f>
        <v>48003.599999999991</v>
      </c>
      <c r="H11" s="47"/>
      <c r="I11" s="47"/>
      <c r="J11" s="47"/>
    </row>
    <row r="12" spans="1:10" x14ac:dyDescent="0.25">
      <c r="A12" s="43" t="s">
        <v>37</v>
      </c>
      <c r="B12" s="38" t="s">
        <v>100</v>
      </c>
      <c r="C12" s="39" t="s">
        <v>38</v>
      </c>
      <c r="D12" s="40">
        <f>(D5+D6)*0.3</f>
        <v>2400.1799999999994</v>
      </c>
      <c r="E12" s="41">
        <v>325</v>
      </c>
      <c r="F12" s="42">
        <f>D12*E12</f>
        <v>780058.49999999977</v>
      </c>
      <c r="H12" s="47"/>
      <c r="I12" s="47"/>
      <c r="J12" s="47"/>
    </row>
    <row r="13" spans="1:10" x14ac:dyDescent="0.25">
      <c r="A13" s="43" t="s">
        <v>39</v>
      </c>
      <c r="B13" s="38" t="s">
        <v>42</v>
      </c>
      <c r="C13" s="39" t="s">
        <v>26</v>
      </c>
      <c r="D13" s="40">
        <v>600</v>
      </c>
      <c r="E13" s="41">
        <v>16</v>
      </c>
      <c r="F13" s="42">
        <f t="shared" ref="F13:F17" si="1">D13*E13</f>
        <v>9600</v>
      </c>
    </row>
    <row r="14" spans="1:10" x14ac:dyDescent="0.25">
      <c r="A14" s="43" t="s">
        <v>40</v>
      </c>
      <c r="B14" s="38" t="s">
        <v>88</v>
      </c>
      <c r="C14" s="39" t="s">
        <v>36</v>
      </c>
      <c r="D14" s="40">
        <v>200</v>
      </c>
      <c r="E14" s="41">
        <v>50</v>
      </c>
      <c r="F14" s="42">
        <f t="shared" si="1"/>
        <v>10000</v>
      </c>
    </row>
    <row r="15" spans="1:10" x14ac:dyDescent="0.25">
      <c r="A15" s="43" t="s">
        <v>41</v>
      </c>
      <c r="B15" s="38" t="s">
        <v>44</v>
      </c>
      <c r="C15" s="39" t="s">
        <v>36</v>
      </c>
      <c r="D15" s="40">
        <f>D7*0.1</f>
        <v>80.006</v>
      </c>
      <c r="E15" s="41">
        <v>680</v>
      </c>
      <c r="F15" s="42">
        <f t="shared" si="1"/>
        <v>54404.08</v>
      </c>
    </row>
    <row r="16" spans="1:10" x14ac:dyDescent="0.25">
      <c r="A16" s="43" t="s">
        <v>43</v>
      </c>
      <c r="B16" s="38" t="s">
        <v>69</v>
      </c>
      <c r="C16" s="39" t="s">
        <v>36</v>
      </c>
      <c r="D16" s="40">
        <f>D8*1</f>
        <v>131.17699999999996</v>
      </c>
      <c r="E16" s="41">
        <v>150</v>
      </c>
      <c r="F16" s="42">
        <f t="shared" si="1"/>
        <v>19676.549999999996</v>
      </c>
    </row>
    <row r="17" spans="1:6" x14ac:dyDescent="0.25">
      <c r="A17" s="43" t="s">
        <v>65</v>
      </c>
      <c r="B17" s="38" t="s">
        <v>77</v>
      </c>
      <c r="C17" s="39" t="s">
        <v>78</v>
      </c>
      <c r="D17" s="40">
        <v>5</v>
      </c>
      <c r="E17" s="41">
        <v>3000</v>
      </c>
      <c r="F17" s="42">
        <f t="shared" si="1"/>
        <v>15000</v>
      </c>
    </row>
    <row r="18" spans="1:6" x14ac:dyDescent="0.25">
      <c r="A18" s="18"/>
      <c r="B18" s="25" t="s">
        <v>79</v>
      </c>
      <c r="C18" s="20"/>
      <c r="D18" s="21"/>
      <c r="E18" s="24"/>
      <c r="F18" s="26">
        <f>SUM(F11:F17)</f>
        <v>936742.72999999975</v>
      </c>
    </row>
    <row r="19" spans="1:6" x14ac:dyDescent="0.25">
      <c r="A19" s="18"/>
      <c r="B19" s="25" t="s">
        <v>80</v>
      </c>
      <c r="C19" s="20"/>
      <c r="D19" s="21"/>
      <c r="E19" s="24"/>
      <c r="F19" s="26">
        <f>SUM(F9+F18)</f>
        <v>3156584.2799999993</v>
      </c>
    </row>
    <row r="20" spans="1:6" x14ac:dyDescent="0.25">
      <c r="A20" s="18"/>
      <c r="B20" s="25" t="s">
        <v>81</v>
      </c>
      <c r="C20" s="20"/>
      <c r="D20" s="21"/>
      <c r="E20" s="24"/>
      <c r="F20" s="26">
        <v>442648.10376000003</v>
      </c>
    </row>
    <row r="21" spans="1:6" x14ac:dyDescent="0.25">
      <c r="A21" s="18"/>
      <c r="B21" s="25" t="s">
        <v>82</v>
      </c>
      <c r="C21" s="20"/>
      <c r="D21" s="21"/>
      <c r="E21" s="24"/>
      <c r="F21" s="26">
        <f>F19+F20</f>
        <v>3599232.3837599992</v>
      </c>
    </row>
    <row r="22" spans="1:6" x14ac:dyDescent="0.25">
      <c r="B22" s="32"/>
      <c r="C22" s="28"/>
      <c r="D22" s="33"/>
      <c r="E22" s="28"/>
      <c r="F22" s="28"/>
    </row>
    <row r="23" spans="1:6" x14ac:dyDescent="0.25">
      <c r="C23" s="58"/>
      <c r="D23" s="152" t="s">
        <v>96</v>
      </c>
      <c r="E23" s="152" t="s">
        <v>95</v>
      </c>
      <c r="F23" s="152" t="s">
        <v>280</v>
      </c>
    </row>
    <row r="24" spans="1:6" x14ac:dyDescent="0.25">
      <c r="C24" s="153" t="s">
        <v>89</v>
      </c>
      <c r="D24" s="153">
        <v>247.01</v>
      </c>
      <c r="E24" s="153">
        <v>667.13</v>
      </c>
      <c r="F24" s="190">
        <v>1</v>
      </c>
    </row>
    <row r="25" spans="1:6" x14ac:dyDescent="0.25">
      <c r="C25" s="58" t="s">
        <v>97</v>
      </c>
      <c r="D25" s="153">
        <v>32.93</v>
      </c>
      <c r="E25" s="153">
        <v>149.44</v>
      </c>
      <c r="F25" s="190"/>
    </row>
    <row r="26" spans="1:6" x14ac:dyDescent="0.25">
      <c r="C26" s="58" t="s">
        <v>90</v>
      </c>
      <c r="D26" s="58">
        <v>46.86</v>
      </c>
      <c r="E26" s="58">
        <v>169.95</v>
      </c>
      <c r="F26" s="190"/>
    </row>
    <row r="27" spans="1:6" x14ac:dyDescent="0.25">
      <c r="C27" s="58" t="s">
        <v>282</v>
      </c>
      <c r="D27" s="58">
        <v>290.99</v>
      </c>
      <c r="E27" s="58">
        <v>746.48</v>
      </c>
      <c r="F27" s="190" t="s">
        <v>281</v>
      </c>
    </row>
    <row r="28" spans="1:6" x14ac:dyDescent="0.25">
      <c r="C28" s="58" t="s">
        <v>283</v>
      </c>
      <c r="D28" s="58">
        <v>261.33999999999997</v>
      </c>
      <c r="E28" s="58">
        <v>667.13</v>
      </c>
      <c r="F28" s="190"/>
    </row>
    <row r="29" spans="1:6" x14ac:dyDescent="0.25">
      <c r="C29" s="58" t="s">
        <v>284</v>
      </c>
      <c r="D29" s="58">
        <v>63.66</v>
      </c>
      <c r="E29" s="58">
        <v>177.49</v>
      </c>
      <c r="F29" s="190"/>
    </row>
    <row r="30" spans="1:6" x14ac:dyDescent="0.25">
      <c r="C30" s="58" t="s">
        <v>285</v>
      </c>
      <c r="D30" s="58">
        <v>63.66</v>
      </c>
      <c r="E30" s="58">
        <v>177.49</v>
      </c>
      <c r="F30" s="190"/>
    </row>
    <row r="31" spans="1:6" x14ac:dyDescent="0.25">
      <c r="C31" s="58" t="s">
        <v>287</v>
      </c>
      <c r="D31" s="58">
        <v>254.16</v>
      </c>
      <c r="E31" s="58">
        <v>614.37</v>
      </c>
      <c r="F31" s="190" t="s">
        <v>286</v>
      </c>
    </row>
    <row r="32" spans="1:6" x14ac:dyDescent="0.25">
      <c r="C32" s="58" t="s">
        <v>288</v>
      </c>
      <c r="D32" s="58">
        <v>238.16</v>
      </c>
      <c r="E32" s="58">
        <v>576.75</v>
      </c>
      <c r="F32" s="190"/>
    </row>
    <row r="33" spans="2:6" x14ac:dyDescent="0.25">
      <c r="C33" s="58" t="s">
        <v>284</v>
      </c>
      <c r="D33" s="58">
        <v>63.66</v>
      </c>
      <c r="E33" s="58">
        <v>177.49</v>
      </c>
      <c r="F33" s="190"/>
    </row>
    <row r="34" spans="2:6" x14ac:dyDescent="0.25">
      <c r="C34" s="58" t="s">
        <v>285</v>
      </c>
      <c r="D34" s="58">
        <v>63.66</v>
      </c>
      <c r="E34" s="58">
        <v>177.49</v>
      </c>
      <c r="F34" s="190"/>
    </row>
    <row r="35" spans="2:6" x14ac:dyDescent="0.25">
      <c r="C35" s="58" t="s">
        <v>290</v>
      </c>
      <c r="D35" s="58">
        <v>247.52</v>
      </c>
      <c r="E35" s="58">
        <v>536.98</v>
      </c>
      <c r="F35" s="190" t="s">
        <v>289</v>
      </c>
    </row>
    <row r="36" spans="2:6" x14ac:dyDescent="0.25">
      <c r="C36" s="58" t="s">
        <v>291</v>
      </c>
      <c r="D36" s="58">
        <v>229.84</v>
      </c>
      <c r="E36" s="58">
        <v>495.68</v>
      </c>
      <c r="F36" s="190"/>
    </row>
    <row r="37" spans="2:6" x14ac:dyDescent="0.25">
      <c r="B37" s="47"/>
      <c r="C37" s="58" t="s">
        <v>292</v>
      </c>
      <c r="D37" s="153">
        <v>74.7</v>
      </c>
      <c r="E37" s="153">
        <v>249.97</v>
      </c>
      <c r="F37" s="190"/>
    </row>
    <row r="38" spans="2:6" x14ac:dyDescent="0.25">
      <c r="C38" s="58" t="s">
        <v>285</v>
      </c>
      <c r="D38" s="58">
        <v>63.66</v>
      </c>
      <c r="E38" s="58">
        <v>174.95</v>
      </c>
      <c r="F38" s="190"/>
    </row>
    <row r="39" spans="2:6" x14ac:dyDescent="0.25">
      <c r="C39" s="154" t="s">
        <v>15</v>
      </c>
      <c r="D39" s="154">
        <f>SUM(D24:D38)</f>
        <v>2241.81</v>
      </c>
      <c r="E39" s="154">
        <f>SUM(E24:E38)</f>
        <v>5758.7899999999991</v>
      </c>
      <c r="F39" s="58"/>
    </row>
  </sheetData>
  <mergeCells count="8">
    <mergeCell ref="F31:F34"/>
    <mergeCell ref="F35:F38"/>
    <mergeCell ref="B1:F1"/>
    <mergeCell ref="B3:F3"/>
    <mergeCell ref="B4:F4"/>
    <mergeCell ref="B10:F10"/>
    <mergeCell ref="F27:F30"/>
    <mergeCell ref="F24:F26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6"/>
  <sheetViews>
    <sheetView topLeftCell="A76" zoomScale="85" zoomScaleNormal="85" workbookViewId="0">
      <selection activeCell="G106" sqref="G106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9.85546875" customWidth="1"/>
    <col min="5" max="7" width="15.7109375" customWidth="1"/>
  </cols>
  <sheetData>
    <row r="1" spans="1:7" ht="75.75" customHeight="1" thickBot="1" x14ac:dyDescent="0.35">
      <c r="B1" s="174" t="s">
        <v>275</v>
      </c>
      <c r="C1" s="174"/>
      <c r="D1" s="174"/>
      <c r="E1" s="174"/>
      <c r="F1" s="174"/>
      <c r="G1" s="174"/>
    </row>
    <row r="2" spans="1:7" ht="25.5" x14ac:dyDescent="0.25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21</v>
      </c>
      <c r="F2" s="11" t="s">
        <v>143</v>
      </c>
      <c r="G2" s="13" t="s">
        <v>22</v>
      </c>
    </row>
    <row r="3" spans="1:7" x14ac:dyDescent="0.25">
      <c r="A3" s="72"/>
      <c r="B3" s="194" t="s">
        <v>144</v>
      </c>
      <c r="C3" s="195"/>
      <c r="D3" s="195"/>
      <c r="E3" s="195"/>
      <c r="F3" s="195"/>
      <c r="G3" s="196"/>
    </row>
    <row r="4" spans="1:7" x14ac:dyDescent="0.25">
      <c r="A4" s="27" t="s">
        <v>23</v>
      </c>
      <c r="B4" s="191" t="s">
        <v>145</v>
      </c>
      <c r="C4" s="192"/>
      <c r="D4" s="192"/>
      <c r="E4" s="192"/>
      <c r="F4" s="192"/>
      <c r="G4" s="193"/>
    </row>
    <row r="5" spans="1:7" ht="25.5" x14ac:dyDescent="0.25">
      <c r="A5" s="18" t="s">
        <v>25</v>
      </c>
      <c r="B5" s="19" t="s">
        <v>146</v>
      </c>
      <c r="C5" s="20" t="s">
        <v>26</v>
      </c>
      <c r="D5" s="21">
        <v>3390</v>
      </c>
      <c r="E5" s="22">
        <v>90</v>
      </c>
      <c r="F5" s="22">
        <v>150</v>
      </c>
      <c r="G5" s="73">
        <f>D5*(E5+F5)</f>
        <v>813600</v>
      </c>
    </row>
    <row r="6" spans="1:7" ht="25.5" x14ac:dyDescent="0.25">
      <c r="A6" s="18" t="s">
        <v>27</v>
      </c>
      <c r="B6" s="19" t="s">
        <v>147</v>
      </c>
      <c r="C6" s="20" t="s">
        <v>26</v>
      </c>
      <c r="D6" s="21">
        <v>774.5</v>
      </c>
      <c r="E6" s="22">
        <v>90</v>
      </c>
      <c r="F6" s="22">
        <v>140</v>
      </c>
      <c r="G6" s="73">
        <f>D6*(E6+F6)</f>
        <v>178135</v>
      </c>
    </row>
    <row r="7" spans="1:7" ht="25.5" x14ac:dyDescent="0.25">
      <c r="A7" s="18" t="s">
        <v>28</v>
      </c>
      <c r="B7" s="19" t="s">
        <v>148</v>
      </c>
      <c r="C7" s="20" t="s">
        <v>26</v>
      </c>
      <c r="D7" s="21">
        <v>287</v>
      </c>
      <c r="E7" s="22">
        <v>350</v>
      </c>
      <c r="F7" s="22">
        <v>500</v>
      </c>
      <c r="G7" s="73">
        <f>D7*(E7+F7)</f>
        <v>243950</v>
      </c>
    </row>
    <row r="8" spans="1:7" ht="38.25" x14ac:dyDescent="0.25">
      <c r="A8" s="18" t="s">
        <v>30</v>
      </c>
      <c r="B8" s="19" t="s">
        <v>269</v>
      </c>
      <c r="C8" s="20" t="s">
        <v>26</v>
      </c>
      <c r="D8" s="21">
        <v>1680</v>
      </c>
      <c r="E8" s="130">
        <v>1000</v>
      </c>
      <c r="F8" s="130">
        <v>2000</v>
      </c>
      <c r="G8" s="73">
        <f>D8*(E8+F8)</f>
        <v>5040000</v>
      </c>
    </row>
    <row r="9" spans="1:7" ht="38.25" x14ac:dyDescent="0.25">
      <c r="A9" s="18" t="s">
        <v>31</v>
      </c>
      <c r="B9" s="19" t="s">
        <v>268</v>
      </c>
      <c r="C9" s="20" t="s">
        <v>26</v>
      </c>
      <c r="D9" s="21">
        <f>D5-D8</f>
        <v>1710</v>
      </c>
      <c r="E9" s="130">
        <v>1000</v>
      </c>
      <c r="F9" s="130">
        <v>2000</v>
      </c>
      <c r="G9" s="73">
        <f>D9*(E9+F9)</f>
        <v>5130000</v>
      </c>
    </row>
    <row r="10" spans="1:7" x14ac:dyDescent="0.25">
      <c r="A10" s="18"/>
      <c r="B10" s="25" t="s">
        <v>150</v>
      </c>
      <c r="C10" s="20"/>
      <c r="D10" s="21"/>
      <c r="E10" s="22"/>
      <c r="F10" s="22"/>
      <c r="G10" s="73">
        <f>SUM(G5:G9)</f>
        <v>11405685</v>
      </c>
    </row>
    <row r="11" spans="1:7" x14ac:dyDescent="0.25">
      <c r="A11" s="27" t="s">
        <v>32</v>
      </c>
      <c r="B11" s="191" t="s">
        <v>151</v>
      </c>
      <c r="C11" s="192"/>
      <c r="D11" s="192"/>
      <c r="E11" s="192"/>
      <c r="F11" s="192"/>
      <c r="G11" s="193"/>
    </row>
    <row r="12" spans="1:7" ht="25.5" x14ac:dyDescent="0.25">
      <c r="A12" s="18" t="s">
        <v>34</v>
      </c>
      <c r="B12" s="19" t="s">
        <v>146</v>
      </c>
      <c r="C12" s="20" t="s">
        <v>26</v>
      </c>
      <c r="D12" s="21">
        <v>2872</v>
      </c>
      <c r="E12" s="22">
        <v>90</v>
      </c>
      <c r="F12" s="22">
        <v>150</v>
      </c>
      <c r="G12" s="73">
        <f>D12*(E12+F12)</f>
        <v>689280</v>
      </c>
    </row>
    <row r="13" spans="1:7" ht="25.5" x14ac:dyDescent="0.25">
      <c r="A13" s="18" t="s">
        <v>37</v>
      </c>
      <c r="B13" s="19" t="s">
        <v>147</v>
      </c>
      <c r="C13" s="20" t="s">
        <v>26</v>
      </c>
      <c r="D13" s="21">
        <v>953.4</v>
      </c>
      <c r="E13" s="22">
        <v>90</v>
      </c>
      <c r="F13" s="22">
        <v>140</v>
      </c>
      <c r="G13" s="73">
        <f>D13*(E13+F13)</f>
        <v>219282</v>
      </c>
    </row>
    <row r="14" spans="1:7" ht="25.5" x14ac:dyDescent="0.25">
      <c r="A14" s="18" t="s">
        <v>39</v>
      </c>
      <c r="B14" s="19" t="s">
        <v>148</v>
      </c>
      <c r="C14" s="20" t="s">
        <v>26</v>
      </c>
      <c r="D14" s="21">
        <v>395</v>
      </c>
      <c r="E14" s="22">
        <v>350</v>
      </c>
      <c r="F14" s="22">
        <v>500</v>
      </c>
      <c r="G14" s="73">
        <f>D14*(E14+F14)</f>
        <v>335750</v>
      </c>
    </row>
    <row r="15" spans="1:7" ht="38.25" x14ac:dyDescent="0.25">
      <c r="A15" s="18" t="s">
        <v>40</v>
      </c>
      <c r="B15" s="19" t="s">
        <v>269</v>
      </c>
      <c r="C15" s="20" t="s">
        <v>26</v>
      </c>
      <c r="D15" s="21">
        <v>1470</v>
      </c>
      <c r="E15" s="130">
        <v>1000</v>
      </c>
      <c r="F15" s="130">
        <v>2000</v>
      </c>
      <c r="G15" s="73">
        <f>D15*(E15+F15)</f>
        <v>4410000</v>
      </c>
    </row>
    <row r="16" spans="1:7" ht="38.25" x14ac:dyDescent="0.25">
      <c r="A16" s="18" t="s">
        <v>41</v>
      </c>
      <c r="B16" s="19" t="s">
        <v>268</v>
      </c>
      <c r="C16" s="20" t="s">
        <v>26</v>
      </c>
      <c r="D16" s="21">
        <v>1402</v>
      </c>
      <c r="E16" s="130">
        <v>1000</v>
      </c>
      <c r="F16" s="130">
        <v>2000</v>
      </c>
      <c r="G16" s="73">
        <f>D16*(E16+F16)</f>
        <v>4206000</v>
      </c>
    </row>
    <row r="17" spans="1:7" x14ac:dyDescent="0.25">
      <c r="A17" s="18"/>
      <c r="B17" s="25" t="s">
        <v>150</v>
      </c>
      <c r="C17" s="20"/>
      <c r="D17" s="21"/>
      <c r="E17" s="24"/>
      <c r="F17" s="24"/>
      <c r="G17" s="23">
        <f>SUM(G12:G16)</f>
        <v>9860312</v>
      </c>
    </row>
    <row r="18" spans="1:7" x14ac:dyDescent="0.25">
      <c r="A18" s="27" t="s">
        <v>152</v>
      </c>
      <c r="B18" s="191" t="s">
        <v>153</v>
      </c>
      <c r="C18" s="192"/>
      <c r="D18" s="192"/>
      <c r="E18" s="192"/>
      <c r="F18" s="192"/>
      <c r="G18" s="193"/>
    </row>
    <row r="19" spans="1:7" ht="25.5" x14ac:dyDescent="0.25">
      <c r="A19" s="18" t="s">
        <v>154</v>
      </c>
      <c r="B19" s="19" t="s">
        <v>146</v>
      </c>
      <c r="C19" s="20" t="s">
        <v>26</v>
      </c>
      <c r="D19" s="21">
        <v>1492</v>
      </c>
      <c r="E19" s="22">
        <v>90</v>
      </c>
      <c r="F19" s="22">
        <v>150</v>
      </c>
      <c r="G19" s="73">
        <f>D19*(E19+F19)</f>
        <v>358080</v>
      </c>
    </row>
    <row r="20" spans="1:7" ht="25.5" x14ac:dyDescent="0.25">
      <c r="A20" s="18" t="s">
        <v>155</v>
      </c>
      <c r="B20" s="19" t="s">
        <v>147</v>
      </c>
      <c r="C20" s="20" t="s">
        <v>26</v>
      </c>
      <c r="D20" s="21">
        <v>642</v>
      </c>
      <c r="E20" s="22">
        <v>90</v>
      </c>
      <c r="F20" s="22">
        <v>140</v>
      </c>
      <c r="G20" s="73">
        <f>D20*(E20+F20)</f>
        <v>147660</v>
      </c>
    </row>
    <row r="21" spans="1:7" ht="25.5" x14ac:dyDescent="0.25">
      <c r="A21" s="18" t="s">
        <v>156</v>
      </c>
      <c r="B21" s="19" t="s">
        <v>148</v>
      </c>
      <c r="C21" s="20" t="s">
        <v>26</v>
      </c>
      <c r="D21" s="21">
        <v>288.3</v>
      </c>
      <c r="E21" s="22">
        <v>350</v>
      </c>
      <c r="F21" s="22">
        <v>500</v>
      </c>
      <c r="G21" s="73">
        <f>D21*(E21+F21)</f>
        <v>245055</v>
      </c>
    </row>
    <row r="22" spans="1:7" ht="38.25" x14ac:dyDescent="0.25">
      <c r="A22" s="18" t="s">
        <v>157</v>
      </c>
      <c r="B22" s="19" t="s">
        <v>269</v>
      </c>
      <c r="C22" s="20" t="s">
        <v>26</v>
      </c>
      <c r="D22" s="21">
        <v>577</v>
      </c>
      <c r="E22" s="130">
        <v>1000</v>
      </c>
      <c r="F22" s="130">
        <v>2000</v>
      </c>
      <c r="G22" s="73">
        <f>D22*(E22+F22)</f>
        <v>1731000</v>
      </c>
    </row>
    <row r="23" spans="1:7" ht="38.25" x14ac:dyDescent="0.25">
      <c r="A23" s="18" t="s">
        <v>158</v>
      </c>
      <c r="B23" s="19" t="s">
        <v>268</v>
      </c>
      <c r="C23" s="20" t="s">
        <v>26</v>
      </c>
      <c r="D23" s="21">
        <f>D19-D22</f>
        <v>915</v>
      </c>
      <c r="E23" s="130">
        <v>1000</v>
      </c>
      <c r="F23" s="130">
        <v>2000</v>
      </c>
      <c r="G23" s="73">
        <f>D23*(E23+F23)</f>
        <v>2745000</v>
      </c>
    </row>
    <row r="24" spans="1:7" x14ac:dyDescent="0.25">
      <c r="A24" s="18"/>
      <c r="B24" s="25" t="s">
        <v>150</v>
      </c>
      <c r="C24" s="20"/>
      <c r="D24" s="21"/>
      <c r="E24" s="24"/>
      <c r="F24" s="24"/>
      <c r="G24" s="23">
        <f>SUM(G19:G23)</f>
        <v>5226795</v>
      </c>
    </row>
    <row r="25" spans="1:7" x14ac:dyDescent="0.25">
      <c r="A25" s="27" t="s">
        <v>159</v>
      </c>
      <c r="B25" s="191" t="s">
        <v>160</v>
      </c>
      <c r="C25" s="192"/>
      <c r="D25" s="192"/>
      <c r="E25" s="192"/>
      <c r="F25" s="192"/>
      <c r="G25" s="193"/>
    </row>
    <row r="26" spans="1:7" ht="25.5" x14ac:dyDescent="0.25">
      <c r="A26" s="18" t="s">
        <v>161</v>
      </c>
      <c r="B26" s="19" t="s">
        <v>146</v>
      </c>
      <c r="C26" s="20" t="s">
        <v>26</v>
      </c>
      <c r="D26" s="21">
        <v>2170</v>
      </c>
      <c r="E26" s="22">
        <v>90</v>
      </c>
      <c r="F26" s="22">
        <v>150</v>
      </c>
      <c r="G26" s="23">
        <f>D26*(E26+F26)</f>
        <v>520800</v>
      </c>
    </row>
    <row r="27" spans="1:7" ht="25.5" x14ac:dyDescent="0.25">
      <c r="A27" s="18" t="s">
        <v>162</v>
      </c>
      <c r="B27" s="19" t="s">
        <v>147</v>
      </c>
      <c r="C27" s="20" t="s">
        <v>26</v>
      </c>
      <c r="D27" s="21">
        <v>929.2</v>
      </c>
      <c r="E27" s="22">
        <v>90</v>
      </c>
      <c r="F27" s="22">
        <v>140</v>
      </c>
      <c r="G27" s="23">
        <f>D27*(E27+F27)</f>
        <v>213716</v>
      </c>
    </row>
    <row r="28" spans="1:7" ht="25.5" x14ac:dyDescent="0.25">
      <c r="A28" s="18" t="s">
        <v>163</v>
      </c>
      <c r="B28" s="19" t="s">
        <v>148</v>
      </c>
      <c r="C28" s="20" t="s">
        <v>149</v>
      </c>
      <c r="D28" s="21">
        <v>364.1</v>
      </c>
      <c r="E28" s="22">
        <v>350</v>
      </c>
      <c r="F28" s="22">
        <v>500</v>
      </c>
      <c r="G28" s="23">
        <f>D28*(E28+F28)</f>
        <v>309485</v>
      </c>
    </row>
    <row r="29" spans="1:7" ht="38.25" x14ac:dyDescent="0.25">
      <c r="A29" s="18" t="s">
        <v>164</v>
      </c>
      <c r="B29" s="19" t="s">
        <v>269</v>
      </c>
      <c r="C29" s="20" t="s">
        <v>26</v>
      </c>
      <c r="D29" s="21">
        <v>1330</v>
      </c>
      <c r="E29" s="130">
        <v>1000</v>
      </c>
      <c r="F29" s="130">
        <v>2000</v>
      </c>
      <c r="G29" s="23">
        <f>D29*(E29+F29)</f>
        <v>3990000</v>
      </c>
    </row>
    <row r="30" spans="1:7" ht="38.25" x14ac:dyDescent="0.25">
      <c r="A30" s="18" t="s">
        <v>165</v>
      </c>
      <c r="B30" s="19" t="s">
        <v>268</v>
      </c>
      <c r="C30" s="20" t="s">
        <v>26</v>
      </c>
      <c r="D30" s="21">
        <f>D26-D29</f>
        <v>840</v>
      </c>
      <c r="E30" s="130">
        <v>1000</v>
      </c>
      <c r="F30" s="130">
        <v>2000</v>
      </c>
      <c r="G30" s="23">
        <f>D30*(E30+F30)</f>
        <v>2520000</v>
      </c>
    </row>
    <row r="31" spans="1:7" x14ac:dyDescent="0.25">
      <c r="A31" s="18"/>
      <c r="B31" s="25" t="s">
        <v>150</v>
      </c>
      <c r="C31" s="20"/>
      <c r="D31" s="21"/>
      <c r="E31" s="24"/>
      <c r="F31" s="24"/>
      <c r="G31" s="23">
        <f>SUM(G26:G30)</f>
        <v>7554001</v>
      </c>
    </row>
    <row r="32" spans="1:7" x14ac:dyDescent="0.25">
      <c r="A32" s="27" t="s">
        <v>166</v>
      </c>
      <c r="B32" s="191" t="s">
        <v>167</v>
      </c>
      <c r="C32" s="192"/>
      <c r="D32" s="192"/>
      <c r="E32" s="192"/>
      <c r="F32" s="192"/>
      <c r="G32" s="193"/>
    </row>
    <row r="33" spans="1:7" ht="25.5" x14ac:dyDescent="0.25">
      <c r="A33" s="18" t="s">
        <v>168</v>
      </c>
      <c r="B33" s="19" t="s">
        <v>146</v>
      </c>
      <c r="C33" s="20" t="s">
        <v>26</v>
      </c>
      <c r="D33" s="21">
        <v>2580</v>
      </c>
      <c r="E33" s="22">
        <v>90</v>
      </c>
      <c r="F33" s="22">
        <v>150</v>
      </c>
      <c r="G33" s="23">
        <f>D33*(E33+F33)</f>
        <v>619200</v>
      </c>
    </row>
    <row r="34" spans="1:7" ht="25.5" x14ac:dyDescent="0.25">
      <c r="A34" s="18" t="s">
        <v>169</v>
      </c>
      <c r="B34" s="19" t="s">
        <v>147</v>
      </c>
      <c r="C34" s="20" t="s">
        <v>26</v>
      </c>
      <c r="D34" s="21">
        <v>779</v>
      </c>
      <c r="E34" s="22">
        <v>90</v>
      </c>
      <c r="F34" s="22">
        <v>140</v>
      </c>
      <c r="G34" s="23">
        <f>D34*(E34+F34)</f>
        <v>179170</v>
      </c>
    </row>
    <row r="35" spans="1:7" ht="25.5" x14ac:dyDescent="0.25">
      <c r="A35" s="18" t="s">
        <v>170</v>
      </c>
      <c r="B35" s="19" t="s">
        <v>148</v>
      </c>
      <c r="C35" s="20" t="s">
        <v>26</v>
      </c>
      <c r="D35" s="21">
        <v>501.9</v>
      </c>
      <c r="E35" s="22">
        <v>350</v>
      </c>
      <c r="F35" s="22">
        <v>500</v>
      </c>
      <c r="G35" s="23">
        <f>D35*(E35+F35)</f>
        <v>426615</v>
      </c>
    </row>
    <row r="36" spans="1:7" ht="38.25" x14ac:dyDescent="0.25">
      <c r="A36" s="18" t="s">
        <v>171</v>
      </c>
      <c r="B36" s="19" t="s">
        <v>269</v>
      </c>
      <c r="C36" s="20" t="s">
        <v>26</v>
      </c>
      <c r="D36" s="21">
        <v>1215</v>
      </c>
      <c r="E36" s="130">
        <v>1000</v>
      </c>
      <c r="F36" s="130">
        <v>2000</v>
      </c>
      <c r="G36" s="23">
        <f>D36*(E36+F36)</f>
        <v>3645000</v>
      </c>
    </row>
    <row r="37" spans="1:7" ht="38.25" x14ac:dyDescent="0.25">
      <c r="A37" s="18" t="s">
        <v>172</v>
      </c>
      <c r="B37" s="19" t="s">
        <v>268</v>
      </c>
      <c r="C37" s="20" t="s">
        <v>26</v>
      </c>
      <c r="D37" s="21">
        <f>D33-D36</f>
        <v>1365</v>
      </c>
      <c r="E37" s="130">
        <v>1000</v>
      </c>
      <c r="F37" s="130">
        <v>2000</v>
      </c>
      <c r="G37" s="23">
        <f>D37*(E37+F37)</f>
        <v>4095000</v>
      </c>
    </row>
    <row r="38" spans="1:7" x14ac:dyDescent="0.25">
      <c r="A38" s="18"/>
      <c r="B38" s="25" t="s">
        <v>150</v>
      </c>
      <c r="C38" s="20"/>
      <c r="D38" s="21"/>
      <c r="E38" s="24"/>
      <c r="F38" s="24"/>
      <c r="G38" s="23">
        <f>SUM(G33:G37)</f>
        <v>8964985</v>
      </c>
    </row>
    <row r="39" spans="1:7" x14ac:dyDescent="0.25">
      <c r="A39" s="27" t="s">
        <v>173</v>
      </c>
      <c r="B39" s="191" t="s">
        <v>174</v>
      </c>
      <c r="C39" s="192"/>
      <c r="D39" s="192"/>
      <c r="E39" s="192"/>
      <c r="F39" s="192"/>
      <c r="G39" s="193"/>
    </row>
    <row r="40" spans="1:7" ht="25.5" x14ac:dyDescent="0.25">
      <c r="A40" s="18" t="s">
        <v>175</v>
      </c>
      <c r="B40" s="19" t="s">
        <v>176</v>
      </c>
      <c r="C40" s="20" t="s">
        <v>26</v>
      </c>
      <c r="D40" s="21">
        <v>2578</v>
      </c>
      <c r="E40" s="22">
        <v>90</v>
      </c>
      <c r="F40" s="22">
        <v>150</v>
      </c>
      <c r="G40" s="23">
        <f>D40*(E40+F40)</f>
        <v>618720</v>
      </c>
    </row>
    <row r="41" spans="1:7" ht="25.5" x14ac:dyDescent="0.25">
      <c r="A41" s="18" t="s">
        <v>177</v>
      </c>
      <c r="B41" s="19" t="s">
        <v>178</v>
      </c>
      <c r="C41" s="20" t="s">
        <v>26</v>
      </c>
      <c r="D41" s="21">
        <v>868</v>
      </c>
      <c r="E41" s="22">
        <v>90</v>
      </c>
      <c r="F41" s="22">
        <v>140</v>
      </c>
      <c r="G41" s="23">
        <f>D41*(E41+F41)</f>
        <v>199640</v>
      </c>
    </row>
    <row r="42" spans="1:7" ht="25.5" x14ac:dyDescent="0.25">
      <c r="A42" s="18" t="s">
        <v>179</v>
      </c>
      <c r="B42" s="19" t="s">
        <v>180</v>
      </c>
      <c r="C42" s="20" t="s">
        <v>26</v>
      </c>
      <c r="D42" s="21">
        <v>501.8</v>
      </c>
      <c r="E42" s="22">
        <v>350</v>
      </c>
      <c r="F42" s="22">
        <v>500</v>
      </c>
      <c r="G42" s="23">
        <f>D42*(E42+F42)</f>
        <v>426530</v>
      </c>
    </row>
    <row r="43" spans="1:7" ht="38.25" x14ac:dyDescent="0.25">
      <c r="A43" s="18" t="s">
        <v>181</v>
      </c>
      <c r="B43" s="19" t="s">
        <v>269</v>
      </c>
      <c r="C43" s="20" t="s">
        <v>26</v>
      </c>
      <c r="D43" s="21">
        <v>1168</v>
      </c>
      <c r="E43" s="130">
        <v>1000</v>
      </c>
      <c r="F43" s="130">
        <v>2000</v>
      </c>
      <c r="G43" s="23">
        <f>D43*(E43+F43)</f>
        <v>3504000</v>
      </c>
    </row>
    <row r="44" spans="1:7" ht="38.25" x14ac:dyDescent="0.25">
      <c r="A44" s="18" t="s">
        <v>182</v>
      </c>
      <c r="B44" s="19" t="s">
        <v>268</v>
      </c>
      <c r="C44" s="20" t="s">
        <v>26</v>
      </c>
      <c r="D44" s="21">
        <f>D40-D43</f>
        <v>1410</v>
      </c>
      <c r="E44" s="130">
        <v>1000</v>
      </c>
      <c r="F44" s="130">
        <v>2000</v>
      </c>
      <c r="G44" s="23">
        <f>D44*(E44+F44)</f>
        <v>4230000</v>
      </c>
    </row>
    <row r="45" spans="1:7" x14ac:dyDescent="0.25">
      <c r="A45" s="18"/>
      <c r="B45" s="25" t="s">
        <v>150</v>
      </c>
      <c r="C45" s="20"/>
      <c r="D45" s="21"/>
      <c r="E45" s="24"/>
      <c r="F45" s="24"/>
      <c r="G45" s="23">
        <f>SUM(G40:G44)</f>
        <v>8978890</v>
      </c>
    </row>
    <row r="46" spans="1:7" x14ac:dyDescent="0.25">
      <c r="A46" s="72"/>
      <c r="B46" s="194" t="s">
        <v>183</v>
      </c>
      <c r="C46" s="195"/>
      <c r="D46" s="195"/>
      <c r="E46" s="195"/>
      <c r="F46" s="195"/>
      <c r="G46" s="196"/>
    </row>
    <row r="47" spans="1:7" x14ac:dyDescent="0.25">
      <c r="A47" s="27" t="s">
        <v>184</v>
      </c>
      <c r="B47" s="191" t="s">
        <v>185</v>
      </c>
      <c r="C47" s="192"/>
      <c r="D47" s="192"/>
      <c r="E47" s="192"/>
      <c r="F47" s="192"/>
      <c r="G47" s="193"/>
    </row>
    <row r="48" spans="1:7" ht="25.5" x14ac:dyDescent="0.25">
      <c r="A48" s="18" t="s">
        <v>186</v>
      </c>
      <c r="B48" s="19" t="s">
        <v>176</v>
      </c>
      <c r="C48" s="20" t="s">
        <v>26</v>
      </c>
      <c r="D48" s="21">
        <v>3335</v>
      </c>
      <c r="E48" s="22">
        <v>90</v>
      </c>
      <c r="F48" s="22">
        <v>150</v>
      </c>
      <c r="G48" s="23">
        <f>D48*(E48+F48)</f>
        <v>800400</v>
      </c>
    </row>
    <row r="49" spans="1:7" ht="25.5" x14ac:dyDescent="0.25">
      <c r="A49" s="18" t="s">
        <v>187</v>
      </c>
      <c r="B49" s="19" t="s">
        <v>178</v>
      </c>
      <c r="C49" s="20" t="s">
        <v>26</v>
      </c>
      <c r="D49" s="21">
        <v>901.4</v>
      </c>
      <c r="E49" s="22">
        <v>90</v>
      </c>
      <c r="F49" s="22">
        <v>140</v>
      </c>
      <c r="G49" s="23">
        <f>D49*(E49+F49)</f>
        <v>207322</v>
      </c>
    </row>
    <row r="50" spans="1:7" ht="25.5" x14ac:dyDescent="0.25">
      <c r="A50" s="18" t="s">
        <v>188</v>
      </c>
      <c r="B50" s="19" t="s">
        <v>180</v>
      </c>
      <c r="C50" s="20" t="s">
        <v>26</v>
      </c>
      <c r="D50" s="21">
        <v>393.6</v>
      </c>
      <c r="E50" s="22">
        <v>350</v>
      </c>
      <c r="F50" s="22">
        <v>500</v>
      </c>
      <c r="G50" s="23">
        <f>D50*(E50+F50)</f>
        <v>334560</v>
      </c>
    </row>
    <row r="51" spans="1:7" ht="38.25" x14ac:dyDescent="0.25">
      <c r="A51" s="18" t="s">
        <v>189</v>
      </c>
      <c r="B51" s="19" t="s">
        <v>269</v>
      </c>
      <c r="C51" s="20" t="s">
        <v>26</v>
      </c>
      <c r="D51" s="21">
        <v>1685</v>
      </c>
      <c r="E51" s="130">
        <v>1000</v>
      </c>
      <c r="F51" s="130">
        <v>2000</v>
      </c>
      <c r="G51" s="23">
        <f>D51*(E51+F51)</f>
        <v>5055000</v>
      </c>
    </row>
    <row r="52" spans="1:7" ht="38.25" x14ac:dyDescent="0.25">
      <c r="A52" s="18" t="s">
        <v>190</v>
      </c>
      <c r="B52" s="19" t="s">
        <v>268</v>
      </c>
      <c r="C52" s="20" t="s">
        <v>26</v>
      </c>
      <c r="D52" s="21">
        <f>D48-D51</f>
        <v>1650</v>
      </c>
      <c r="E52" s="130">
        <v>1000</v>
      </c>
      <c r="F52" s="130">
        <v>2000</v>
      </c>
      <c r="G52" s="23">
        <f>D52*(E52+F52)</f>
        <v>4950000</v>
      </c>
    </row>
    <row r="53" spans="1:7" x14ac:dyDescent="0.25">
      <c r="A53" s="18"/>
      <c r="B53" s="25" t="s">
        <v>150</v>
      </c>
      <c r="C53" s="20"/>
      <c r="D53" s="21"/>
      <c r="E53" s="24"/>
      <c r="F53" s="24"/>
      <c r="G53" s="23">
        <f>SUM(G48:G52)</f>
        <v>11347282</v>
      </c>
    </row>
    <row r="54" spans="1:7" x14ac:dyDescent="0.25">
      <c r="A54" s="27" t="s">
        <v>191</v>
      </c>
      <c r="B54" s="191" t="s">
        <v>192</v>
      </c>
      <c r="C54" s="192"/>
      <c r="D54" s="192"/>
      <c r="E54" s="192"/>
      <c r="F54" s="192"/>
      <c r="G54" s="193"/>
    </row>
    <row r="55" spans="1:7" ht="25.5" x14ac:dyDescent="0.25">
      <c r="A55" s="18" t="s">
        <v>193</v>
      </c>
      <c r="B55" s="19" t="s">
        <v>176</v>
      </c>
      <c r="C55" s="20" t="s">
        <v>26</v>
      </c>
      <c r="D55" s="21">
        <v>2956</v>
      </c>
      <c r="E55" s="22">
        <v>90</v>
      </c>
      <c r="F55" s="22">
        <v>150</v>
      </c>
      <c r="G55" s="23">
        <f>D55*(E55+F55)</f>
        <v>709440</v>
      </c>
    </row>
    <row r="56" spans="1:7" ht="25.5" x14ac:dyDescent="0.25">
      <c r="A56" s="18" t="s">
        <v>194</v>
      </c>
      <c r="B56" s="19" t="s">
        <v>178</v>
      </c>
      <c r="C56" s="20" t="s">
        <v>26</v>
      </c>
      <c r="D56" s="21">
        <v>889</v>
      </c>
      <c r="E56" s="22">
        <v>90</v>
      </c>
      <c r="F56" s="22">
        <v>140</v>
      </c>
      <c r="G56" s="23">
        <f>D56*(E56+F56)</f>
        <v>204470</v>
      </c>
    </row>
    <row r="57" spans="1:7" ht="25.5" x14ac:dyDescent="0.25">
      <c r="A57" s="18" t="s">
        <v>195</v>
      </c>
      <c r="B57" s="19" t="s">
        <v>180</v>
      </c>
      <c r="C57" s="20" t="s">
        <v>26</v>
      </c>
      <c r="D57" s="21">
        <v>333.6</v>
      </c>
      <c r="E57" s="22">
        <v>350</v>
      </c>
      <c r="F57" s="22">
        <v>500</v>
      </c>
      <c r="G57" s="23">
        <f>D57*(E57+F57)</f>
        <v>283560</v>
      </c>
    </row>
    <row r="58" spans="1:7" ht="38.25" x14ac:dyDescent="0.25">
      <c r="A58" s="18" t="s">
        <v>196</v>
      </c>
      <c r="B58" s="19" t="s">
        <v>269</v>
      </c>
      <c r="C58" s="20" t="s">
        <v>26</v>
      </c>
      <c r="D58" s="21">
        <v>1501</v>
      </c>
      <c r="E58" s="130">
        <v>1000</v>
      </c>
      <c r="F58" s="130">
        <v>2000</v>
      </c>
      <c r="G58" s="23">
        <f>D58*(E58+F58)</f>
        <v>4503000</v>
      </c>
    </row>
    <row r="59" spans="1:7" ht="38.25" x14ac:dyDescent="0.25">
      <c r="A59" s="18" t="s">
        <v>197</v>
      </c>
      <c r="B59" s="19" t="s">
        <v>268</v>
      </c>
      <c r="C59" s="20" t="s">
        <v>26</v>
      </c>
      <c r="D59" s="21">
        <f>D55-D58</f>
        <v>1455</v>
      </c>
      <c r="E59" s="130">
        <v>1000</v>
      </c>
      <c r="F59" s="130">
        <v>2000</v>
      </c>
      <c r="G59" s="23">
        <f>D59*(E59+F59)</f>
        <v>4365000</v>
      </c>
    </row>
    <row r="60" spans="1:7" x14ac:dyDescent="0.25">
      <c r="A60" s="18"/>
      <c r="B60" s="25" t="s">
        <v>150</v>
      </c>
      <c r="C60" s="20"/>
      <c r="D60" s="21"/>
      <c r="E60" s="24"/>
      <c r="F60" s="24"/>
      <c r="G60" s="23">
        <f>SUM(G55:G59)</f>
        <v>10065470</v>
      </c>
    </row>
    <row r="61" spans="1:7" x14ac:dyDescent="0.25">
      <c r="A61" s="27" t="s">
        <v>198</v>
      </c>
      <c r="B61" s="191" t="s">
        <v>199</v>
      </c>
      <c r="C61" s="192"/>
      <c r="D61" s="192"/>
      <c r="E61" s="192"/>
      <c r="F61" s="192"/>
      <c r="G61" s="193"/>
    </row>
    <row r="62" spans="1:7" ht="25.5" x14ac:dyDescent="0.25">
      <c r="A62" s="18" t="s">
        <v>200</v>
      </c>
      <c r="B62" s="19" t="s">
        <v>176</v>
      </c>
      <c r="C62" s="20" t="s">
        <v>26</v>
      </c>
      <c r="D62" s="21">
        <v>3013</v>
      </c>
      <c r="E62" s="22">
        <v>90</v>
      </c>
      <c r="F62" s="22">
        <v>150</v>
      </c>
      <c r="G62" s="23">
        <f>D62*(E62+F62)</f>
        <v>723120</v>
      </c>
    </row>
    <row r="63" spans="1:7" ht="25.5" x14ac:dyDescent="0.25">
      <c r="A63" s="18" t="s">
        <v>201</v>
      </c>
      <c r="B63" s="19" t="s">
        <v>178</v>
      </c>
      <c r="C63" s="20" t="s">
        <v>26</v>
      </c>
      <c r="D63" s="21">
        <v>842.3</v>
      </c>
      <c r="E63" s="22">
        <v>90</v>
      </c>
      <c r="F63" s="22">
        <v>140</v>
      </c>
      <c r="G63" s="23">
        <f>D63*(E63+F63)</f>
        <v>193729</v>
      </c>
    </row>
    <row r="64" spans="1:7" ht="25.5" x14ac:dyDescent="0.25">
      <c r="A64" s="18" t="s">
        <v>202</v>
      </c>
      <c r="B64" s="19" t="s">
        <v>180</v>
      </c>
      <c r="C64" s="20" t="s">
        <v>26</v>
      </c>
      <c r="D64" s="21">
        <v>347.2</v>
      </c>
      <c r="E64" s="22">
        <v>350</v>
      </c>
      <c r="F64" s="22">
        <v>500</v>
      </c>
      <c r="G64" s="23">
        <f>D64*(E64+F64)</f>
        <v>295120</v>
      </c>
    </row>
    <row r="65" spans="1:7" ht="38.25" x14ac:dyDescent="0.25">
      <c r="A65" s="18" t="s">
        <v>203</v>
      </c>
      <c r="B65" s="19" t="s">
        <v>269</v>
      </c>
      <c r="C65" s="20" t="s">
        <v>26</v>
      </c>
      <c r="D65" s="21">
        <v>1378</v>
      </c>
      <c r="E65" s="130">
        <v>1000</v>
      </c>
      <c r="F65" s="130">
        <v>2000</v>
      </c>
      <c r="G65" s="23">
        <f>D65*(E65+F65)</f>
        <v>4134000</v>
      </c>
    </row>
    <row r="66" spans="1:7" ht="38.25" x14ac:dyDescent="0.25">
      <c r="A66" s="18" t="s">
        <v>204</v>
      </c>
      <c r="B66" s="19" t="s">
        <v>268</v>
      </c>
      <c r="C66" s="20" t="s">
        <v>26</v>
      </c>
      <c r="D66" s="21">
        <f>D62-D65</f>
        <v>1635</v>
      </c>
      <c r="E66" s="130">
        <v>1000</v>
      </c>
      <c r="F66" s="130">
        <v>2000</v>
      </c>
      <c r="G66" s="23">
        <f>D66*(E66+F66)</f>
        <v>4905000</v>
      </c>
    </row>
    <row r="67" spans="1:7" x14ac:dyDescent="0.25">
      <c r="A67" s="18"/>
      <c r="B67" s="25" t="s">
        <v>150</v>
      </c>
      <c r="C67" s="20"/>
      <c r="D67" s="21"/>
      <c r="E67" s="24"/>
      <c r="F67" s="24"/>
      <c r="G67" s="23">
        <f>SUM(G62:G65)</f>
        <v>5345969</v>
      </c>
    </row>
    <row r="68" spans="1:7" x14ac:dyDescent="0.25">
      <c r="A68" s="27" t="s">
        <v>205</v>
      </c>
      <c r="B68" s="191" t="s">
        <v>206</v>
      </c>
      <c r="C68" s="192"/>
      <c r="D68" s="192"/>
      <c r="E68" s="192"/>
      <c r="F68" s="192"/>
      <c r="G68" s="193"/>
    </row>
    <row r="69" spans="1:7" ht="25.5" x14ac:dyDescent="0.25">
      <c r="A69" s="18" t="s">
        <v>207</v>
      </c>
      <c r="B69" s="19" t="s">
        <v>176</v>
      </c>
      <c r="C69" s="20" t="s">
        <v>26</v>
      </c>
      <c r="D69" s="21">
        <v>2372</v>
      </c>
      <c r="E69" s="22">
        <v>90</v>
      </c>
      <c r="F69" s="22">
        <v>150</v>
      </c>
      <c r="G69" s="23">
        <f>D69*(E69+F69)</f>
        <v>569280</v>
      </c>
    </row>
    <row r="70" spans="1:7" ht="25.5" x14ac:dyDescent="0.25">
      <c r="A70" s="18" t="s">
        <v>208</v>
      </c>
      <c r="B70" s="19" t="s">
        <v>178</v>
      </c>
      <c r="C70" s="20" t="s">
        <v>26</v>
      </c>
      <c r="D70" s="21">
        <v>777</v>
      </c>
      <c r="E70" s="22">
        <v>90</v>
      </c>
      <c r="F70" s="22">
        <v>140</v>
      </c>
      <c r="G70" s="23">
        <f>D70*(E70+F70)</f>
        <v>178710</v>
      </c>
    </row>
    <row r="71" spans="1:7" ht="25.5" x14ac:dyDescent="0.25">
      <c r="A71" s="18" t="s">
        <v>209</v>
      </c>
      <c r="B71" s="19" t="s">
        <v>180</v>
      </c>
      <c r="C71" s="20" t="s">
        <v>26</v>
      </c>
      <c r="D71" s="21">
        <v>285.2</v>
      </c>
      <c r="E71" s="22">
        <v>350</v>
      </c>
      <c r="F71" s="22">
        <v>500</v>
      </c>
      <c r="G71" s="23">
        <f>D71*(E71+F71)</f>
        <v>242420</v>
      </c>
    </row>
    <row r="72" spans="1:7" ht="38.25" x14ac:dyDescent="0.25">
      <c r="A72" s="18" t="s">
        <v>210</v>
      </c>
      <c r="B72" s="19" t="s">
        <v>269</v>
      </c>
      <c r="C72" s="20" t="s">
        <v>26</v>
      </c>
      <c r="D72" s="21">
        <v>767</v>
      </c>
      <c r="E72" s="130">
        <v>1000</v>
      </c>
      <c r="F72" s="130">
        <v>2000</v>
      </c>
      <c r="G72" s="23">
        <f>D72*(E72+F72)</f>
        <v>2301000</v>
      </c>
    </row>
    <row r="73" spans="1:7" ht="38.25" x14ac:dyDescent="0.25">
      <c r="A73" s="18" t="s">
        <v>211</v>
      </c>
      <c r="B73" s="19" t="s">
        <v>268</v>
      </c>
      <c r="C73" s="20" t="s">
        <v>26</v>
      </c>
      <c r="D73" s="21">
        <f>D69-D72</f>
        <v>1605</v>
      </c>
      <c r="E73" s="130">
        <v>1000</v>
      </c>
      <c r="F73" s="130">
        <v>2000</v>
      </c>
      <c r="G73" s="23">
        <f>D73*(E73+F73)</f>
        <v>4815000</v>
      </c>
    </row>
    <row r="74" spans="1:7" x14ac:dyDescent="0.25">
      <c r="A74" s="18"/>
      <c r="B74" s="25" t="s">
        <v>15</v>
      </c>
      <c r="C74" s="20"/>
      <c r="D74" s="21"/>
      <c r="E74" s="24"/>
      <c r="F74" s="24"/>
      <c r="G74" s="23">
        <f>SUM(G69:G73)</f>
        <v>8106410</v>
      </c>
    </row>
    <row r="75" spans="1:7" x14ac:dyDescent="0.25">
      <c r="A75" s="27" t="s">
        <v>212</v>
      </c>
      <c r="B75" s="191" t="s">
        <v>213</v>
      </c>
      <c r="C75" s="192"/>
      <c r="D75" s="192"/>
      <c r="E75" s="192"/>
      <c r="F75" s="192"/>
      <c r="G75" s="193"/>
    </row>
    <row r="76" spans="1:7" ht="25.5" x14ac:dyDescent="0.25">
      <c r="A76" s="18" t="s">
        <v>214</v>
      </c>
      <c r="B76" s="19" t="s">
        <v>176</v>
      </c>
      <c r="C76" s="20" t="s">
        <v>26</v>
      </c>
      <c r="D76" s="21">
        <v>2939</v>
      </c>
      <c r="E76" s="22">
        <v>90</v>
      </c>
      <c r="F76" s="22">
        <v>150</v>
      </c>
      <c r="G76" s="23">
        <f>D76*(E76+F76)</f>
        <v>705360</v>
      </c>
    </row>
    <row r="77" spans="1:7" ht="25.5" x14ac:dyDescent="0.25">
      <c r="A77" s="18" t="s">
        <v>215</v>
      </c>
      <c r="B77" s="19" t="s">
        <v>178</v>
      </c>
      <c r="C77" s="20" t="s">
        <v>26</v>
      </c>
      <c r="D77" s="21">
        <v>802</v>
      </c>
      <c r="E77" s="22">
        <v>90</v>
      </c>
      <c r="F77" s="22">
        <v>140</v>
      </c>
      <c r="G77" s="23">
        <f>D77*(E77+F77)</f>
        <v>184460</v>
      </c>
    </row>
    <row r="78" spans="1:7" ht="25.5" x14ac:dyDescent="0.25">
      <c r="A78" s="18" t="s">
        <v>216</v>
      </c>
      <c r="B78" s="19" t="s">
        <v>180</v>
      </c>
      <c r="C78" s="20" t="s">
        <v>26</v>
      </c>
      <c r="D78" s="21">
        <v>360</v>
      </c>
      <c r="E78" s="22">
        <v>350</v>
      </c>
      <c r="F78" s="22">
        <v>500</v>
      </c>
      <c r="G78" s="23">
        <f>D78*(E78+F78)</f>
        <v>306000</v>
      </c>
    </row>
    <row r="79" spans="1:7" ht="38.25" x14ac:dyDescent="0.25">
      <c r="A79" s="18" t="s">
        <v>217</v>
      </c>
      <c r="B79" s="19" t="s">
        <v>269</v>
      </c>
      <c r="C79" s="20" t="s">
        <v>26</v>
      </c>
      <c r="D79" s="21">
        <v>1349</v>
      </c>
      <c r="E79" s="130">
        <v>1000</v>
      </c>
      <c r="F79" s="130">
        <v>2000</v>
      </c>
      <c r="G79" s="23">
        <f>D79*(E79+F79)</f>
        <v>4047000</v>
      </c>
    </row>
    <row r="80" spans="1:7" ht="38.25" x14ac:dyDescent="0.25">
      <c r="A80" s="18" t="s">
        <v>218</v>
      </c>
      <c r="B80" s="19" t="s">
        <v>268</v>
      </c>
      <c r="C80" s="20" t="s">
        <v>26</v>
      </c>
      <c r="D80" s="21">
        <f>D76-D79</f>
        <v>1590</v>
      </c>
      <c r="E80" s="130">
        <v>1000</v>
      </c>
      <c r="F80" s="130">
        <v>2000</v>
      </c>
      <c r="G80" s="23">
        <f>D80*(E80+F80)</f>
        <v>4770000</v>
      </c>
    </row>
    <row r="81" spans="1:7" x14ac:dyDescent="0.25">
      <c r="A81" s="18"/>
      <c r="B81" s="25" t="s">
        <v>15</v>
      </c>
      <c r="C81" s="20"/>
      <c r="D81" s="21"/>
      <c r="E81" s="24"/>
      <c r="F81" s="24"/>
      <c r="G81" s="23">
        <f>SUM(G76:G80)</f>
        <v>10012820</v>
      </c>
    </row>
    <row r="82" spans="1:7" x14ac:dyDescent="0.25">
      <c r="A82" s="27" t="s">
        <v>219</v>
      </c>
      <c r="B82" s="191" t="s">
        <v>220</v>
      </c>
      <c r="C82" s="192"/>
      <c r="D82" s="192"/>
      <c r="E82" s="192"/>
      <c r="F82" s="192"/>
      <c r="G82" s="193"/>
    </row>
    <row r="83" spans="1:7" ht="25.5" x14ac:dyDescent="0.25">
      <c r="A83" s="18" t="s">
        <v>221</v>
      </c>
      <c r="B83" s="19" t="s">
        <v>176</v>
      </c>
      <c r="C83" s="20" t="s">
        <v>26</v>
      </c>
      <c r="D83" s="21">
        <v>4125</v>
      </c>
      <c r="E83" s="22">
        <v>90</v>
      </c>
      <c r="F83" s="22">
        <v>150</v>
      </c>
      <c r="G83" s="23">
        <f>D83*(E83+F83)</f>
        <v>990000</v>
      </c>
    </row>
    <row r="84" spans="1:7" ht="25.5" x14ac:dyDescent="0.25">
      <c r="A84" s="18" t="s">
        <v>222</v>
      </c>
      <c r="B84" s="19" t="s">
        <v>178</v>
      </c>
      <c r="C84" s="20" t="s">
        <v>26</v>
      </c>
      <c r="D84" s="21">
        <v>1135</v>
      </c>
      <c r="E84" s="22">
        <v>90</v>
      </c>
      <c r="F84" s="22">
        <v>140</v>
      </c>
      <c r="G84" s="23">
        <f>D84*(E84+F84)</f>
        <v>261050</v>
      </c>
    </row>
    <row r="85" spans="1:7" ht="25.5" x14ac:dyDescent="0.25">
      <c r="A85" s="18" t="s">
        <v>223</v>
      </c>
      <c r="B85" s="19" t="s">
        <v>180</v>
      </c>
      <c r="C85" s="20" t="s">
        <v>26</v>
      </c>
      <c r="D85" s="21">
        <v>520.79999999999995</v>
      </c>
      <c r="E85" s="22">
        <v>350</v>
      </c>
      <c r="F85" s="22">
        <v>500</v>
      </c>
      <c r="G85" s="23">
        <f>D85*(E85+F85)</f>
        <v>442679.99999999994</v>
      </c>
    </row>
    <row r="86" spans="1:7" ht="38.25" x14ac:dyDescent="0.25">
      <c r="A86" s="18" t="s">
        <v>224</v>
      </c>
      <c r="B86" s="19" t="s">
        <v>269</v>
      </c>
      <c r="C86" s="20" t="s">
        <v>26</v>
      </c>
      <c r="D86" s="21">
        <v>2100</v>
      </c>
      <c r="E86" s="130">
        <v>1000</v>
      </c>
      <c r="F86" s="130">
        <v>2000</v>
      </c>
      <c r="G86" s="23">
        <f>D86*(E86+F86)</f>
        <v>6300000</v>
      </c>
    </row>
    <row r="87" spans="1:7" ht="38.25" x14ac:dyDescent="0.25">
      <c r="A87" s="18" t="s">
        <v>225</v>
      </c>
      <c r="B87" s="19" t="s">
        <v>268</v>
      </c>
      <c r="C87" s="20" t="s">
        <v>26</v>
      </c>
      <c r="D87" s="21">
        <f>D83-D86</f>
        <v>2025</v>
      </c>
      <c r="E87" s="130">
        <v>1000</v>
      </c>
      <c r="F87" s="130">
        <v>2000</v>
      </c>
      <c r="G87" s="23">
        <f>D87*(E87+F87)</f>
        <v>6075000</v>
      </c>
    </row>
    <row r="88" spans="1:7" x14ac:dyDescent="0.25">
      <c r="A88" s="18"/>
      <c r="B88" s="25" t="s">
        <v>15</v>
      </c>
      <c r="C88" s="20"/>
      <c r="D88" s="21"/>
      <c r="E88" s="24"/>
      <c r="F88" s="24"/>
      <c r="G88" s="23">
        <f>SUM(G83:G87)</f>
        <v>14068730</v>
      </c>
    </row>
    <row r="89" spans="1:7" x14ac:dyDescent="0.25">
      <c r="A89" s="131"/>
      <c r="B89" s="132" t="s">
        <v>270</v>
      </c>
      <c r="C89" s="133"/>
      <c r="D89" s="134"/>
      <c r="E89" s="135"/>
      <c r="F89" s="135"/>
      <c r="G89" s="136">
        <f>G10+G17+G24+G31+G38+G45+G53+G60+G67+G74+G81+G88</f>
        <v>110937349</v>
      </c>
    </row>
    <row r="90" spans="1:7" x14ac:dyDescent="0.25">
      <c r="A90" s="18"/>
      <c r="B90" s="127" t="s">
        <v>271</v>
      </c>
      <c r="C90" s="20" t="s">
        <v>26</v>
      </c>
      <c r="D90" s="21">
        <f>D5+D6+D7+D12+D13+D14+D19+D20+D26+D27+D33+D34+D40+D41+D42+D48+D49+D55+D56+D62+D63+D69+D70+D71+D76+D77+D78+D83+D84+D85</f>
        <v>46464.6</v>
      </c>
      <c r="E90" s="128"/>
      <c r="F90" s="128"/>
      <c r="G90" s="129"/>
    </row>
    <row r="91" spans="1:7" ht="25.5" x14ac:dyDescent="0.25">
      <c r="A91" s="18"/>
      <c r="B91" s="127" t="s">
        <v>272</v>
      </c>
      <c r="C91" s="20" t="s">
        <v>26</v>
      </c>
      <c r="D91" s="21">
        <f>D8+D9+D15+D16+D22+D23+D29+D30+D36+D37+D43+D44+D51+D52+D58+D59+D65+D66+D72+D73+D79+D80+D86+D87</f>
        <v>33822</v>
      </c>
      <c r="E91" s="128"/>
      <c r="F91" s="128"/>
      <c r="G91" s="129"/>
    </row>
    <row r="92" spans="1:7" x14ac:dyDescent="0.25">
      <c r="B92" s="37" t="s">
        <v>238</v>
      </c>
    </row>
    <row r="93" spans="1:7" x14ac:dyDescent="0.25">
      <c r="B93" s="37" t="s">
        <v>239</v>
      </c>
    </row>
    <row r="94" spans="1:7" x14ac:dyDescent="0.25">
      <c r="B94" s="32" t="s">
        <v>240</v>
      </c>
      <c r="C94" s="28"/>
      <c r="D94" s="28"/>
      <c r="E94" s="28"/>
      <c r="F94" s="28"/>
      <c r="G94" s="28"/>
    </row>
    <row r="95" spans="1:7" x14ac:dyDescent="0.25">
      <c r="B95" s="32" t="s">
        <v>241</v>
      </c>
      <c r="C95" s="28"/>
      <c r="D95" s="28"/>
      <c r="E95" s="28"/>
      <c r="F95" s="28"/>
      <c r="G95" s="28"/>
    </row>
    <row r="96" spans="1:7" x14ac:dyDescent="0.25">
      <c r="B96" s="32" t="s">
        <v>242</v>
      </c>
      <c r="C96" s="28"/>
      <c r="D96" s="28"/>
      <c r="E96" s="28"/>
      <c r="F96" s="28"/>
      <c r="G96" s="28"/>
    </row>
    <row r="97" spans="2:7" x14ac:dyDescent="0.25">
      <c r="B97" s="36" t="s">
        <v>243</v>
      </c>
      <c r="C97" s="28"/>
      <c r="D97" s="28"/>
      <c r="E97" s="28"/>
      <c r="F97" s="28"/>
      <c r="G97" s="28"/>
    </row>
    <row r="98" spans="2:7" x14ac:dyDescent="0.25">
      <c r="B98" s="197" t="s">
        <v>244</v>
      </c>
      <c r="C98" s="198"/>
      <c r="D98" s="198"/>
      <c r="E98" s="198"/>
      <c r="F98" s="198"/>
      <c r="G98" s="198"/>
    </row>
    <row r="99" spans="2:7" x14ac:dyDescent="0.25">
      <c r="B99" s="32" t="s">
        <v>245</v>
      </c>
      <c r="C99" s="28"/>
      <c r="D99" s="28"/>
      <c r="E99" s="28"/>
      <c r="F99" s="28"/>
      <c r="G99" s="28"/>
    </row>
    <row r="100" spans="2:7" x14ac:dyDescent="0.25">
      <c r="B100" s="36" t="s">
        <v>246</v>
      </c>
      <c r="C100" s="28"/>
      <c r="D100" s="28"/>
      <c r="E100" s="28"/>
      <c r="F100" s="28"/>
      <c r="G100" s="28"/>
    </row>
    <row r="101" spans="2:7" x14ac:dyDescent="0.25">
      <c r="B101" s="36" t="s">
        <v>247</v>
      </c>
      <c r="C101" s="28"/>
      <c r="D101" s="28"/>
      <c r="E101" s="28"/>
      <c r="F101" s="28"/>
      <c r="G101" s="28"/>
    </row>
    <row r="102" spans="2:7" x14ac:dyDescent="0.25">
      <c r="B102" s="32" t="s">
        <v>248</v>
      </c>
      <c r="C102" s="28"/>
      <c r="D102" s="28"/>
      <c r="E102" s="28"/>
      <c r="F102" s="28"/>
      <c r="G102" s="28"/>
    </row>
    <row r="106" spans="2:7" x14ac:dyDescent="0.25">
      <c r="B106" s="37"/>
    </row>
  </sheetData>
  <mergeCells count="16">
    <mergeCell ref="B98:G98"/>
    <mergeCell ref="B68:G68"/>
    <mergeCell ref="B75:G75"/>
    <mergeCell ref="B82:G82"/>
    <mergeCell ref="B61:G61"/>
    <mergeCell ref="B1:G1"/>
    <mergeCell ref="B3:G3"/>
    <mergeCell ref="B4:G4"/>
    <mergeCell ref="B11:G11"/>
    <mergeCell ref="B18:G18"/>
    <mergeCell ref="B54:G54"/>
    <mergeCell ref="B25:G25"/>
    <mergeCell ref="B32:G32"/>
    <mergeCell ref="B39:G39"/>
    <mergeCell ref="B46:G46"/>
    <mergeCell ref="B47:G4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workbookViewId="0">
      <selection activeCell="J14" sqref="J14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0.7109375" customWidth="1"/>
    <col min="5" max="7" width="15.7109375" customWidth="1"/>
  </cols>
  <sheetData>
    <row r="1" spans="1:7" ht="63.75" customHeight="1" thickBot="1" x14ac:dyDescent="0.35">
      <c r="B1" s="174" t="s">
        <v>276</v>
      </c>
      <c r="C1" s="174"/>
      <c r="D1" s="174"/>
      <c r="E1" s="174"/>
      <c r="F1" s="174"/>
      <c r="G1" s="174"/>
    </row>
    <row r="2" spans="1:7" ht="25.5" x14ac:dyDescent="0.25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21</v>
      </c>
      <c r="F2" s="11" t="s">
        <v>143</v>
      </c>
      <c r="G2" s="13" t="s">
        <v>22</v>
      </c>
    </row>
    <row r="3" spans="1:7" x14ac:dyDescent="0.25">
      <c r="A3" s="27"/>
      <c r="B3" s="191" t="s">
        <v>226</v>
      </c>
      <c r="C3" s="199"/>
      <c r="D3" s="199"/>
      <c r="E3" s="199"/>
      <c r="F3" s="199"/>
      <c r="G3" s="200"/>
    </row>
    <row r="4" spans="1:7" ht="25.5" x14ac:dyDescent="0.25">
      <c r="A4" s="18"/>
      <c r="B4" s="19" t="s">
        <v>227</v>
      </c>
      <c r="C4" s="20" t="s">
        <v>26</v>
      </c>
      <c r="D4" s="21">
        <v>1045</v>
      </c>
      <c r="E4" s="22">
        <v>140</v>
      </c>
      <c r="F4" s="22">
        <v>180</v>
      </c>
      <c r="G4" s="73">
        <f>D4*(E4+F4)</f>
        <v>334400</v>
      </c>
    </row>
    <row r="5" spans="1:7" ht="25.5" x14ac:dyDescent="0.25">
      <c r="A5" s="18"/>
      <c r="B5" s="19" t="s">
        <v>228</v>
      </c>
      <c r="C5" s="20" t="s">
        <v>26</v>
      </c>
      <c r="D5" s="21">
        <v>777.3</v>
      </c>
      <c r="E5" s="22">
        <v>140</v>
      </c>
      <c r="F5" s="22">
        <v>170</v>
      </c>
      <c r="G5" s="73">
        <f>D5*(E5+F5)</f>
        <v>240963</v>
      </c>
    </row>
    <row r="6" spans="1:7" ht="38.25" x14ac:dyDescent="0.25">
      <c r="A6" s="18"/>
      <c r="B6" s="19" t="s">
        <v>229</v>
      </c>
      <c r="C6" s="20" t="s">
        <v>26</v>
      </c>
      <c r="D6" s="21">
        <v>32</v>
      </c>
      <c r="E6" s="22">
        <v>2000</v>
      </c>
      <c r="F6" s="22">
        <v>3000</v>
      </c>
      <c r="G6" s="73">
        <f>D6*(E6+F6)</f>
        <v>160000</v>
      </c>
    </row>
    <row r="7" spans="1:7" x14ac:dyDescent="0.25">
      <c r="A7" s="18"/>
      <c r="B7" s="25" t="s">
        <v>15</v>
      </c>
      <c r="C7" s="20"/>
      <c r="D7" s="21"/>
      <c r="E7" s="24"/>
      <c r="F7" s="24"/>
      <c r="G7" s="23">
        <f>SUM(G4:G6)</f>
        <v>735363</v>
      </c>
    </row>
    <row r="8" spans="1:7" x14ac:dyDescent="0.25">
      <c r="A8" s="27"/>
      <c r="B8" s="191" t="s">
        <v>230</v>
      </c>
      <c r="C8" s="192"/>
      <c r="D8" s="192"/>
      <c r="E8" s="192"/>
      <c r="F8" s="192"/>
      <c r="G8" s="193"/>
    </row>
    <row r="9" spans="1:7" ht="25.5" x14ac:dyDescent="0.25">
      <c r="A9" s="18"/>
      <c r="B9" s="19" t="s">
        <v>227</v>
      </c>
      <c r="C9" s="20" t="s">
        <v>26</v>
      </c>
      <c r="D9" s="21">
        <v>1555</v>
      </c>
      <c r="E9" s="22">
        <v>140</v>
      </c>
      <c r="F9" s="22">
        <v>180</v>
      </c>
      <c r="G9" s="73">
        <f>D9*(E9+F9)</f>
        <v>497600</v>
      </c>
    </row>
    <row r="10" spans="1:7" ht="25.5" x14ac:dyDescent="0.25">
      <c r="A10" s="18"/>
      <c r="B10" s="19" t="s">
        <v>228</v>
      </c>
      <c r="C10" s="20" t="s">
        <v>26</v>
      </c>
      <c r="D10" s="21">
        <v>1229.4000000000001</v>
      </c>
      <c r="E10" s="22">
        <v>140</v>
      </c>
      <c r="F10" s="22">
        <v>170</v>
      </c>
      <c r="G10" s="73">
        <f>D10*(E10+F10)</f>
        <v>381114</v>
      </c>
    </row>
    <row r="11" spans="1:7" ht="38.25" x14ac:dyDescent="0.25">
      <c r="A11" s="18"/>
      <c r="B11" s="19" t="s">
        <v>231</v>
      </c>
      <c r="C11" s="20" t="s">
        <v>26</v>
      </c>
      <c r="D11" s="21">
        <v>47</v>
      </c>
      <c r="E11" s="22">
        <v>2000</v>
      </c>
      <c r="F11" s="22">
        <v>3000</v>
      </c>
      <c r="G11" s="73">
        <f>D11*(E11+F11)</f>
        <v>235000</v>
      </c>
    </row>
    <row r="12" spans="1:7" x14ac:dyDescent="0.25">
      <c r="A12" s="18"/>
      <c r="B12" s="25" t="s">
        <v>15</v>
      </c>
      <c r="C12" s="20"/>
      <c r="D12" s="21"/>
      <c r="E12" s="24"/>
      <c r="F12" s="24"/>
      <c r="G12" s="23">
        <f>SUM(G9:G11)</f>
        <v>1113714</v>
      </c>
    </row>
    <row r="13" spans="1:7" ht="35.25" customHeight="1" x14ac:dyDescent="0.25">
      <c r="A13" s="27"/>
      <c r="B13" s="191" t="s">
        <v>266</v>
      </c>
      <c r="C13" s="192"/>
      <c r="D13" s="192"/>
      <c r="E13" s="192"/>
      <c r="F13" s="192"/>
      <c r="G13" s="193"/>
    </row>
    <row r="14" spans="1:7" ht="25.5" x14ac:dyDescent="0.25">
      <c r="A14" s="18"/>
      <c r="B14" s="19" t="s">
        <v>228</v>
      </c>
      <c r="C14" s="20" t="s">
        <v>26</v>
      </c>
      <c r="D14" s="21">
        <v>1157.52</v>
      </c>
      <c r="E14" s="22">
        <v>140</v>
      </c>
      <c r="F14" s="22">
        <v>170</v>
      </c>
      <c r="G14" s="73">
        <f>D14*(E14+F14)</f>
        <v>358831.2</v>
      </c>
    </row>
    <row r="15" spans="1:7" ht="39.75" customHeight="1" x14ac:dyDescent="0.25">
      <c r="A15" s="18"/>
      <c r="B15" s="19" t="s">
        <v>265</v>
      </c>
      <c r="C15" s="20" t="s">
        <v>26</v>
      </c>
      <c r="D15" s="21">
        <v>115.36</v>
      </c>
      <c r="E15" s="22">
        <v>2000</v>
      </c>
      <c r="F15" s="22">
        <v>3000</v>
      </c>
      <c r="G15" s="73">
        <f>D15*(E15+F15)</f>
        <v>576800</v>
      </c>
    </row>
    <row r="16" spans="1:7" x14ac:dyDescent="0.25">
      <c r="A16" s="18"/>
      <c r="B16" s="25" t="s">
        <v>15</v>
      </c>
      <c r="C16" s="20"/>
      <c r="D16" s="21"/>
      <c r="E16" s="24"/>
      <c r="F16" s="24"/>
      <c r="G16" s="23">
        <f>SUM(G14:G15)</f>
        <v>935631.2</v>
      </c>
    </row>
    <row r="17" spans="1:7" ht="15.75" thickBot="1" x14ac:dyDescent="0.3">
      <c r="A17" s="80"/>
      <c r="B17" s="81" t="s">
        <v>267</v>
      </c>
      <c r="C17" s="82"/>
      <c r="D17" s="83"/>
      <c r="E17" s="84"/>
      <c r="F17" s="84"/>
      <c r="G17" s="85">
        <f>G7+G12+G16</f>
        <v>2784708.2</v>
      </c>
    </row>
    <row r="18" spans="1:7" x14ac:dyDescent="0.25">
      <c r="B18" s="37" t="s">
        <v>238</v>
      </c>
    </row>
    <row r="19" spans="1:7" x14ac:dyDescent="0.25">
      <c r="B19" s="37" t="s">
        <v>239</v>
      </c>
    </row>
    <row r="20" spans="1:7" x14ac:dyDescent="0.25">
      <c r="B20" s="32" t="s">
        <v>240</v>
      </c>
      <c r="C20" s="28"/>
      <c r="D20" s="28"/>
      <c r="E20" s="28"/>
      <c r="F20" s="28"/>
      <c r="G20" s="28"/>
    </row>
    <row r="21" spans="1:7" x14ac:dyDescent="0.25">
      <c r="B21" s="32" t="s">
        <v>241</v>
      </c>
      <c r="C21" s="28"/>
      <c r="D21" s="28"/>
      <c r="E21" s="28"/>
      <c r="F21" s="28"/>
      <c r="G21" s="28"/>
    </row>
    <row r="22" spans="1:7" x14ac:dyDescent="0.25">
      <c r="B22" s="32" t="s">
        <v>242</v>
      </c>
      <c r="C22" s="28"/>
      <c r="D22" s="28"/>
      <c r="E22" s="28"/>
      <c r="F22" s="28"/>
      <c r="G22" s="28"/>
    </row>
    <row r="23" spans="1:7" x14ac:dyDescent="0.25">
      <c r="B23" s="36" t="s">
        <v>243</v>
      </c>
      <c r="C23" s="28"/>
      <c r="D23" s="28"/>
      <c r="E23" s="28"/>
      <c r="F23" s="28"/>
      <c r="G23" s="28"/>
    </row>
    <row r="24" spans="1:7" x14ac:dyDescent="0.25">
      <c r="B24" s="197" t="s">
        <v>244</v>
      </c>
      <c r="C24" s="198"/>
      <c r="D24" s="198"/>
      <c r="E24" s="198"/>
      <c r="F24" s="198"/>
      <c r="G24" s="198"/>
    </row>
    <row r="25" spans="1:7" x14ac:dyDescent="0.25">
      <c r="B25" s="32" t="s">
        <v>245</v>
      </c>
      <c r="C25" s="28"/>
      <c r="D25" s="28"/>
      <c r="E25" s="28"/>
      <c r="F25" s="28"/>
      <c r="G25" s="28"/>
    </row>
    <row r="26" spans="1:7" x14ac:dyDescent="0.25">
      <c r="B26" s="36" t="s">
        <v>246</v>
      </c>
      <c r="C26" s="28"/>
      <c r="D26" s="28"/>
      <c r="E26" s="28"/>
      <c r="F26" s="28"/>
      <c r="G26" s="28"/>
    </row>
    <row r="27" spans="1:7" x14ac:dyDescent="0.25">
      <c r="B27" s="36" t="s">
        <v>247</v>
      </c>
      <c r="C27" s="28"/>
      <c r="D27" s="28"/>
      <c r="E27" s="28"/>
      <c r="F27" s="28"/>
      <c r="G27" s="28"/>
    </row>
    <row r="28" spans="1:7" x14ac:dyDescent="0.25">
      <c r="B28" s="32" t="s">
        <v>248</v>
      </c>
      <c r="C28" s="28"/>
      <c r="D28" s="28"/>
      <c r="E28" s="28"/>
      <c r="F28" s="28"/>
      <c r="G28" s="28"/>
    </row>
    <row r="32" spans="1:7" x14ac:dyDescent="0.25">
      <c r="B32" s="37"/>
    </row>
  </sheetData>
  <mergeCells count="5">
    <mergeCell ref="B1:G1"/>
    <mergeCell ref="B8:G8"/>
    <mergeCell ref="B24:G24"/>
    <mergeCell ref="B3:G3"/>
    <mergeCell ref="B13:G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9"/>
  <sheetViews>
    <sheetView zoomScale="85" zoomScaleNormal="85" workbookViewId="0">
      <selection activeCell="J11" sqref="J11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0.7109375" customWidth="1"/>
    <col min="5" max="7" width="15.7109375" customWidth="1"/>
  </cols>
  <sheetData>
    <row r="1" spans="1:8" ht="65.25" customHeight="1" x14ac:dyDescent="0.3">
      <c r="B1" s="174" t="s">
        <v>264</v>
      </c>
      <c r="C1" s="174"/>
      <c r="D1" s="174"/>
      <c r="E1" s="174"/>
      <c r="F1" s="174"/>
      <c r="G1" s="174"/>
    </row>
    <row r="2" spans="1:8" x14ac:dyDescent="0.25">
      <c r="A2" s="27"/>
      <c r="B2" s="191" t="s">
        <v>232</v>
      </c>
      <c r="C2" s="192"/>
      <c r="D2" s="192"/>
      <c r="E2" s="192"/>
      <c r="F2" s="192"/>
      <c r="G2" s="193"/>
    </row>
    <row r="3" spans="1:8" ht="25.5" x14ac:dyDescent="0.25">
      <c r="A3" s="18"/>
      <c r="B3" s="19" t="s">
        <v>227</v>
      </c>
      <c r="C3" s="20" t="s">
        <v>26</v>
      </c>
      <c r="D3" s="21">
        <v>6932</v>
      </c>
      <c r="E3" s="22">
        <v>140</v>
      </c>
      <c r="F3" s="22">
        <v>180</v>
      </c>
      <c r="G3" s="73">
        <f>D3*(E3+F3)</f>
        <v>2218240</v>
      </c>
    </row>
    <row r="4" spans="1:8" ht="25.5" x14ac:dyDescent="0.25">
      <c r="A4" s="18"/>
      <c r="B4" s="19" t="s">
        <v>228</v>
      </c>
      <c r="C4" s="20" t="s">
        <v>26</v>
      </c>
      <c r="D4" s="21">
        <v>2085</v>
      </c>
      <c r="E4" s="22">
        <v>140</v>
      </c>
      <c r="F4" s="22">
        <v>170</v>
      </c>
      <c r="G4" s="73">
        <f>D4*(E4+F4)</f>
        <v>646350</v>
      </c>
    </row>
    <row r="5" spans="1:8" ht="25.5" x14ac:dyDescent="0.25">
      <c r="A5" s="18"/>
      <c r="B5" s="19" t="s">
        <v>233</v>
      </c>
      <c r="C5" s="20" t="s">
        <v>26</v>
      </c>
      <c r="D5" s="21">
        <v>588</v>
      </c>
      <c r="E5" s="22">
        <v>400</v>
      </c>
      <c r="F5" s="22">
        <v>550</v>
      </c>
      <c r="G5" s="23">
        <f>D5*(E5+F5)</f>
        <v>558600</v>
      </c>
    </row>
    <row r="6" spans="1:8" ht="51" x14ac:dyDescent="0.25">
      <c r="A6" s="18"/>
      <c r="B6" s="19" t="s">
        <v>260</v>
      </c>
      <c r="C6" s="20" t="s">
        <v>26</v>
      </c>
      <c r="D6" s="21">
        <v>282</v>
      </c>
      <c r="E6" s="22">
        <v>2000</v>
      </c>
      <c r="F6" s="22">
        <v>3000</v>
      </c>
      <c r="G6" s="23">
        <f>D6*(E6+F6)</f>
        <v>1410000</v>
      </c>
    </row>
    <row r="7" spans="1:8" x14ac:dyDescent="0.25">
      <c r="A7" s="74"/>
      <c r="B7" s="75" t="s">
        <v>261</v>
      </c>
      <c r="C7" s="76"/>
      <c r="D7" s="77"/>
      <c r="E7" s="78"/>
      <c r="F7" s="78"/>
      <c r="G7" s="79">
        <f>SUM(G3:G6)</f>
        <v>4833190</v>
      </c>
    </row>
    <row r="8" spans="1:8" x14ac:dyDescent="0.25">
      <c r="A8" s="87"/>
      <c r="B8" s="201" t="s">
        <v>263</v>
      </c>
      <c r="C8" s="202"/>
      <c r="D8" s="202"/>
      <c r="E8" s="202"/>
      <c r="F8" s="202"/>
      <c r="G8" s="203"/>
    </row>
    <row r="9" spans="1:8" ht="38.25" x14ac:dyDescent="0.25">
      <c r="A9" s="18"/>
      <c r="B9" s="19" t="s">
        <v>234</v>
      </c>
      <c r="C9" s="20" t="s">
        <v>29</v>
      </c>
      <c r="D9" s="21">
        <v>100</v>
      </c>
      <c r="E9" s="109">
        <v>6350</v>
      </c>
      <c r="F9" s="109">
        <v>4700</v>
      </c>
      <c r="G9" s="73">
        <f>D9*(E9+F9)</f>
        <v>1105000</v>
      </c>
      <c r="H9" s="47"/>
    </row>
    <row r="10" spans="1:8" ht="38.25" x14ac:dyDescent="0.25">
      <c r="A10" s="18"/>
      <c r="B10" s="19" t="s">
        <v>235</v>
      </c>
      <c r="C10" s="20" t="s">
        <v>29</v>
      </c>
      <c r="D10" s="21">
        <v>100</v>
      </c>
      <c r="E10" s="109">
        <v>2310</v>
      </c>
      <c r="F10" s="109">
        <v>2250</v>
      </c>
      <c r="G10" s="73">
        <f>D10*(E10+F10)</f>
        <v>456000</v>
      </c>
      <c r="H10" s="47"/>
    </row>
    <row r="11" spans="1:8" ht="38.25" x14ac:dyDescent="0.25">
      <c r="A11" s="18"/>
      <c r="B11" s="86" t="s">
        <v>236</v>
      </c>
      <c r="C11" s="20" t="s">
        <v>29</v>
      </c>
      <c r="D11" s="21">
        <v>100</v>
      </c>
      <c r="E11" s="109">
        <v>2310</v>
      </c>
      <c r="F11" s="109">
        <v>2250</v>
      </c>
      <c r="G11" s="73">
        <f>D11*(E11+F11)</f>
        <v>456000</v>
      </c>
      <c r="H11" s="47"/>
    </row>
    <row r="12" spans="1:8" ht="38.25" x14ac:dyDescent="0.25">
      <c r="A12" s="18"/>
      <c r="B12" s="86" t="s">
        <v>237</v>
      </c>
      <c r="C12" s="20" t="s">
        <v>26</v>
      </c>
      <c r="D12" s="21">
        <v>100</v>
      </c>
      <c r="E12" s="109">
        <v>5775</v>
      </c>
      <c r="F12" s="109">
        <v>5625</v>
      </c>
      <c r="G12" s="73">
        <f>D12*(E12+F12)</f>
        <v>1140000</v>
      </c>
      <c r="H12" s="47"/>
    </row>
    <row r="13" spans="1:8" x14ac:dyDescent="0.25">
      <c r="A13" s="18"/>
      <c r="B13" s="25" t="s">
        <v>261</v>
      </c>
      <c r="C13" s="76"/>
      <c r="D13" s="77"/>
      <c r="E13" s="107"/>
      <c r="F13" s="107"/>
      <c r="G13" s="108">
        <f>SUM(G9:G12)</f>
        <v>3157000</v>
      </c>
      <c r="H13" s="47"/>
    </row>
    <row r="14" spans="1:8" ht="15.75" thickBot="1" x14ac:dyDescent="0.3">
      <c r="A14" s="111"/>
      <c r="B14" s="112" t="s">
        <v>262</v>
      </c>
      <c r="C14" s="82"/>
      <c r="D14" s="83"/>
      <c r="E14" s="110"/>
      <c r="F14" s="110"/>
      <c r="G14" s="88">
        <f>G7+G13</f>
        <v>7990190</v>
      </c>
      <c r="H14" s="47"/>
    </row>
    <row r="15" spans="1:8" x14ac:dyDescent="0.25">
      <c r="B15" s="37" t="s">
        <v>238</v>
      </c>
    </row>
    <row r="16" spans="1:8" x14ac:dyDescent="0.25">
      <c r="B16" s="37" t="s">
        <v>239</v>
      </c>
    </row>
    <row r="17" spans="2:7" x14ac:dyDescent="0.25">
      <c r="B17" s="32" t="s">
        <v>240</v>
      </c>
      <c r="C17" s="28"/>
      <c r="D17" s="28"/>
      <c r="E17" s="28"/>
      <c r="F17" s="28"/>
      <c r="G17" s="28"/>
    </row>
    <row r="18" spans="2:7" x14ac:dyDescent="0.25">
      <c r="B18" s="32" t="s">
        <v>241</v>
      </c>
      <c r="C18" s="28"/>
      <c r="D18" s="28"/>
      <c r="E18" s="28"/>
      <c r="F18" s="28"/>
      <c r="G18" s="28"/>
    </row>
    <row r="19" spans="2:7" x14ac:dyDescent="0.25">
      <c r="B19" s="32" t="s">
        <v>242</v>
      </c>
      <c r="C19" s="28"/>
      <c r="D19" s="28"/>
      <c r="E19" s="28"/>
      <c r="F19" s="28"/>
      <c r="G19" s="28"/>
    </row>
    <row r="20" spans="2:7" x14ac:dyDescent="0.25">
      <c r="B20" s="36" t="s">
        <v>243</v>
      </c>
      <c r="C20" s="28"/>
      <c r="D20" s="28"/>
      <c r="E20" s="28"/>
      <c r="F20" s="28"/>
      <c r="G20" s="28"/>
    </row>
    <row r="21" spans="2:7" x14ac:dyDescent="0.25">
      <c r="B21" s="197" t="s">
        <v>244</v>
      </c>
      <c r="C21" s="198"/>
      <c r="D21" s="198"/>
      <c r="E21" s="198"/>
      <c r="F21" s="198"/>
      <c r="G21" s="198"/>
    </row>
    <row r="22" spans="2:7" x14ac:dyDescent="0.25">
      <c r="B22" s="32" t="s">
        <v>245</v>
      </c>
      <c r="C22" s="28"/>
      <c r="D22" s="28"/>
      <c r="E22" s="28"/>
      <c r="F22" s="28"/>
      <c r="G22" s="28"/>
    </row>
    <row r="23" spans="2:7" x14ac:dyDescent="0.25">
      <c r="B23" s="36" t="s">
        <v>246</v>
      </c>
      <c r="C23" s="28"/>
      <c r="D23" s="28"/>
      <c r="E23" s="28"/>
      <c r="F23" s="28"/>
      <c r="G23" s="28"/>
    </row>
    <row r="24" spans="2:7" x14ac:dyDescent="0.25">
      <c r="B24" s="36" t="s">
        <v>247</v>
      </c>
      <c r="C24" s="28"/>
      <c r="D24" s="28"/>
      <c r="E24" s="28"/>
      <c r="F24" s="28"/>
      <c r="G24" s="28"/>
    </row>
    <row r="25" spans="2:7" x14ac:dyDescent="0.25">
      <c r="B25" s="32" t="s">
        <v>248</v>
      </c>
      <c r="C25" s="28"/>
      <c r="D25" s="28"/>
      <c r="E25" s="28"/>
      <c r="F25" s="28"/>
      <c r="G25" s="28"/>
    </row>
    <row r="29" spans="2:7" x14ac:dyDescent="0.25">
      <c r="B29" s="37"/>
    </row>
  </sheetData>
  <mergeCells count="4">
    <mergeCell ref="B21:G21"/>
    <mergeCell ref="B8:G8"/>
    <mergeCell ref="B2:G2"/>
    <mergeCell ref="B1:G1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J10" sqref="J10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5.28515625" customWidth="1"/>
    <col min="5" max="6" width="15.7109375" customWidth="1"/>
    <col min="7" max="7" width="15.140625" customWidth="1"/>
  </cols>
  <sheetData>
    <row r="1" spans="1:7" ht="57" customHeight="1" thickBot="1" x14ac:dyDescent="0.35">
      <c r="B1" s="174" t="s">
        <v>83</v>
      </c>
      <c r="C1" s="174"/>
      <c r="D1" s="174"/>
      <c r="E1" s="174"/>
      <c r="F1" s="174"/>
    </row>
    <row r="2" spans="1:7" ht="15.75" thickBot="1" x14ac:dyDescent="0.3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46</v>
      </c>
      <c r="F2" s="13"/>
      <c r="G2" s="14"/>
    </row>
    <row r="3" spans="1:7" ht="14.25" customHeight="1" thickBot="1" x14ac:dyDescent="0.3">
      <c r="A3" s="15"/>
      <c r="B3" s="175" t="s">
        <v>84</v>
      </c>
      <c r="C3" s="176"/>
      <c r="D3" s="176"/>
      <c r="E3" s="176"/>
      <c r="F3" s="176"/>
      <c r="G3" s="16"/>
    </row>
    <row r="4" spans="1:7" x14ac:dyDescent="0.25">
      <c r="A4" s="17" t="s">
        <v>23</v>
      </c>
      <c r="B4" s="184" t="s">
        <v>24</v>
      </c>
      <c r="C4" s="185"/>
      <c r="D4" s="185"/>
      <c r="E4" s="185"/>
      <c r="F4" s="185"/>
      <c r="G4" s="16"/>
    </row>
    <row r="5" spans="1:7" ht="25.5" x14ac:dyDescent="0.25">
      <c r="A5" s="18" t="s">
        <v>25</v>
      </c>
      <c r="B5" s="19" t="s">
        <v>48</v>
      </c>
      <c r="C5" s="20" t="s">
        <v>26</v>
      </c>
      <c r="D5" s="21">
        <v>150</v>
      </c>
      <c r="E5" s="22">
        <v>250</v>
      </c>
      <c r="F5" s="23">
        <f t="shared" ref="F5:F11" si="0">D5*E5</f>
        <v>37500</v>
      </c>
      <c r="G5" s="16"/>
    </row>
    <row r="6" spans="1:7" ht="25.5" x14ac:dyDescent="0.25">
      <c r="A6" s="18" t="s">
        <v>27</v>
      </c>
      <c r="B6" s="19" t="s">
        <v>85</v>
      </c>
      <c r="C6" s="20" t="s">
        <v>26</v>
      </c>
      <c r="D6" s="21">
        <v>165</v>
      </c>
      <c r="E6" s="22">
        <v>240</v>
      </c>
      <c r="F6" s="23">
        <f t="shared" si="0"/>
        <v>39600</v>
      </c>
      <c r="G6" s="16"/>
    </row>
    <row r="7" spans="1:7" x14ac:dyDescent="0.25">
      <c r="A7" s="18" t="s">
        <v>28</v>
      </c>
      <c r="B7" s="38" t="s">
        <v>50</v>
      </c>
      <c r="C7" s="39" t="s">
        <v>26</v>
      </c>
      <c r="D7" s="40">
        <v>70</v>
      </c>
      <c r="E7" s="41">
        <v>240</v>
      </c>
      <c r="F7" s="42">
        <f t="shared" si="0"/>
        <v>16800</v>
      </c>
      <c r="G7" s="16"/>
    </row>
    <row r="8" spans="1:7" x14ac:dyDescent="0.25">
      <c r="A8" s="18" t="s">
        <v>30</v>
      </c>
      <c r="B8" s="38" t="s">
        <v>51</v>
      </c>
      <c r="C8" s="39" t="s">
        <v>26</v>
      </c>
      <c r="D8" s="40">
        <v>20</v>
      </c>
      <c r="E8" s="41">
        <v>850</v>
      </c>
      <c r="F8" s="42">
        <f t="shared" si="0"/>
        <v>17000</v>
      </c>
      <c r="G8" s="16"/>
    </row>
    <row r="9" spans="1:7" x14ac:dyDescent="0.25">
      <c r="A9" s="18" t="s">
        <v>31</v>
      </c>
      <c r="B9" s="19" t="s">
        <v>52</v>
      </c>
      <c r="C9" s="39" t="s">
        <v>26</v>
      </c>
      <c r="D9" s="40">
        <v>20</v>
      </c>
      <c r="E9" s="24">
        <v>370</v>
      </c>
      <c r="F9" s="42">
        <f t="shared" si="0"/>
        <v>7400</v>
      </c>
      <c r="G9" s="16"/>
    </row>
    <row r="10" spans="1:7" x14ac:dyDescent="0.25">
      <c r="A10" s="18" t="s">
        <v>53</v>
      </c>
      <c r="B10" s="19" t="s">
        <v>54</v>
      </c>
      <c r="C10" s="39" t="s">
        <v>26</v>
      </c>
      <c r="D10" s="40">
        <v>10</v>
      </c>
      <c r="E10" s="41">
        <v>650</v>
      </c>
      <c r="F10" s="42">
        <f t="shared" si="0"/>
        <v>6500</v>
      </c>
      <c r="G10" s="16"/>
    </row>
    <row r="11" spans="1:7" x14ac:dyDescent="0.25">
      <c r="A11" s="43" t="s">
        <v>55</v>
      </c>
      <c r="B11" s="38" t="s">
        <v>86</v>
      </c>
      <c r="C11" s="39" t="s">
        <v>36</v>
      </c>
      <c r="D11" s="40">
        <v>1</v>
      </c>
      <c r="E11" s="41">
        <v>3000</v>
      </c>
      <c r="F11" s="42">
        <f t="shared" si="0"/>
        <v>3000</v>
      </c>
      <c r="G11" s="16"/>
    </row>
    <row r="12" spans="1:7" x14ac:dyDescent="0.25">
      <c r="A12" s="18"/>
      <c r="B12" s="25" t="s">
        <v>61</v>
      </c>
      <c r="C12" s="20"/>
      <c r="D12" s="21"/>
      <c r="E12" s="24"/>
      <c r="F12" s="26">
        <f>SUM(F5:F11)</f>
        <v>127800</v>
      </c>
      <c r="G12" s="16"/>
    </row>
    <row r="13" spans="1:7" ht="14.25" customHeight="1" x14ac:dyDescent="0.25">
      <c r="A13" s="27" t="s">
        <v>32</v>
      </c>
      <c r="B13" s="181" t="s">
        <v>33</v>
      </c>
      <c r="C13" s="182"/>
      <c r="D13" s="182"/>
      <c r="E13" s="182"/>
      <c r="F13" s="182"/>
      <c r="G13" s="16"/>
    </row>
    <row r="14" spans="1:7" x14ac:dyDescent="0.25">
      <c r="A14" s="18" t="s">
        <v>34</v>
      </c>
      <c r="B14" s="19" t="s">
        <v>35</v>
      </c>
      <c r="C14" s="20" t="s">
        <v>36</v>
      </c>
      <c r="D14" s="21">
        <v>5</v>
      </c>
      <c r="E14" s="22">
        <v>600</v>
      </c>
      <c r="F14" s="23">
        <f>D14*E14</f>
        <v>3000</v>
      </c>
      <c r="G14" s="16"/>
    </row>
    <row r="15" spans="1:7" x14ac:dyDescent="0.25">
      <c r="A15" s="43" t="s">
        <v>37</v>
      </c>
      <c r="B15" s="38" t="s">
        <v>62</v>
      </c>
      <c r="C15" s="39" t="s">
        <v>38</v>
      </c>
      <c r="D15" s="40">
        <v>45</v>
      </c>
      <c r="E15" s="41">
        <v>325</v>
      </c>
      <c r="F15" s="42">
        <f>D15*E15</f>
        <v>14625</v>
      </c>
      <c r="G15" s="16"/>
    </row>
    <row r="16" spans="1:7" x14ac:dyDescent="0.25">
      <c r="A16" s="43" t="s">
        <v>39</v>
      </c>
      <c r="B16" s="38" t="s">
        <v>63</v>
      </c>
      <c r="C16" s="39" t="s">
        <v>38</v>
      </c>
      <c r="D16" s="40">
        <v>50</v>
      </c>
      <c r="E16" s="41">
        <v>367</v>
      </c>
      <c r="F16" s="42">
        <f>D16*E16</f>
        <v>18350</v>
      </c>
      <c r="G16" s="16"/>
    </row>
    <row r="17" spans="1:7" x14ac:dyDescent="0.25">
      <c r="A17" s="43" t="s">
        <v>40</v>
      </c>
      <c r="B17" s="38" t="s">
        <v>64</v>
      </c>
      <c r="C17" s="39" t="s">
        <v>26</v>
      </c>
      <c r="D17" s="40">
        <v>25</v>
      </c>
      <c r="E17" s="41">
        <v>380</v>
      </c>
      <c r="F17" s="42">
        <f t="shared" ref="F17:F24" si="1">D17*E17</f>
        <v>9500</v>
      </c>
      <c r="G17" s="16"/>
    </row>
    <row r="18" spans="1:7" x14ac:dyDescent="0.25">
      <c r="A18" s="43" t="s">
        <v>41</v>
      </c>
      <c r="B18" s="38" t="s">
        <v>42</v>
      </c>
      <c r="C18" s="39" t="s">
        <v>26</v>
      </c>
      <c r="D18" s="40">
        <v>100</v>
      </c>
      <c r="E18" s="41">
        <v>16</v>
      </c>
      <c r="F18" s="42">
        <f t="shared" si="1"/>
        <v>1600</v>
      </c>
      <c r="G18" s="16"/>
    </row>
    <row r="19" spans="1:7" x14ac:dyDescent="0.25">
      <c r="A19" s="43" t="s">
        <v>43</v>
      </c>
      <c r="B19" s="38" t="s">
        <v>44</v>
      </c>
      <c r="C19" s="39" t="s">
        <v>36</v>
      </c>
      <c r="D19" s="40">
        <v>10</v>
      </c>
      <c r="E19" s="41">
        <v>680</v>
      </c>
      <c r="F19" s="42">
        <f t="shared" si="1"/>
        <v>6800</v>
      </c>
      <c r="G19" s="16"/>
    </row>
    <row r="20" spans="1:7" x14ac:dyDescent="0.25">
      <c r="A20" s="43" t="s">
        <v>65</v>
      </c>
      <c r="B20" s="38" t="s">
        <v>66</v>
      </c>
      <c r="C20" s="39" t="s">
        <v>67</v>
      </c>
      <c r="D20" s="40">
        <v>5</v>
      </c>
      <c r="E20" s="41">
        <v>50</v>
      </c>
      <c r="F20" s="42">
        <f t="shared" si="1"/>
        <v>250</v>
      </c>
      <c r="G20" s="16"/>
    </row>
    <row r="21" spans="1:7" x14ac:dyDescent="0.25">
      <c r="A21" s="43" t="s">
        <v>68</v>
      </c>
      <c r="B21" s="38" t="s">
        <v>69</v>
      </c>
      <c r="C21" s="39" t="s">
        <v>36</v>
      </c>
      <c r="D21" s="40">
        <v>40</v>
      </c>
      <c r="E21" s="41">
        <v>370</v>
      </c>
      <c r="F21" s="42">
        <f t="shared" si="1"/>
        <v>14800</v>
      </c>
      <c r="G21" s="16"/>
    </row>
    <row r="22" spans="1:7" x14ac:dyDescent="0.25">
      <c r="A22" s="43" t="s">
        <v>70</v>
      </c>
      <c r="B22" s="38" t="s">
        <v>73</v>
      </c>
      <c r="C22" s="39" t="s">
        <v>36</v>
      </c>
      <c r="D22" s="40">
        <v>30</v>
      </c>
      <c r="E22" s="41">
        <v>325</v>
      </c>
      <c r="F22" s="42">
        <f t="shared" si="1"/>
        <v>9750</v>
      </c>
      <c r="G22" s="16"/>
    </row>
    <row r="23" spans="1:7" x14ac:dyDescent="0.25">
      <c r="A23" s="43" t="s">
        <v>72</v>
      </c>
      <c r="B23" s="38" t="s">
        <v>87</v>
      </c>
      <c r="C23" s="39" t="s">
        <v>36</v>
      </c>
      <c r="D23" s="40">
        <v>1</v>
      </c>
      <c r="E23" s="41">
        <v>870</v>
      </c>
      <c r="F23" s="42">
        <f t="shared" si="1"/>
        <v>870</v>
      </c>
      <c r="G23" s="16"/>
    </row>
    <row r="24" spans="1:7" x14ac:dyDescent="0.25">
      <c r="A24" s="43" t="s">
        <v>74</v>
      </c>
      <c r="B24" s="38" t="s">
        <v>77</v>
      </c>
      <c r="C24" s="39" t="s">
        <v>78</v>
      </c>
      <c r="D24" s="40">
        <v>2</v>
      </c>
      <c r="E24" s="41">
        <v>3000</v>
      </c>
      <c r="F24" s="42">
        <f t="shared" si="1"/>
        <v>6000</v>
      </c>
      <c r="G24" s="16"/>
    </row>
    <row r="25" spans="1:7" x14ac:dyDescent="0.25">
      <c r="A25" s="18"/>
      <c r="B25" s="25" t="s">
        <v>79</v>
      </c>
      <c r="C25" s="20"/>
      <c r="D25" s="21"/>
      <c r="E25" s="24"/>
      <c r="F25" s="26">
        <f>SUM(F14:F24)</f>
        <v>85545</v>
      </c>
      <c r="G25" s="16"/>
    </row>
    <row r="26" spans="1:7" x14ac:dyDescent="0.25">
      <c r="A26" s="18"/>
      <c r="B26" s="25" t="s">
        <v>80</v>
      </c>
      <c r="C26" s="20"/>
      <c r="D26" s="21"/>
      <c r="E26" s="24"/>
      <c r="F26" s="26">
        <f>SUM(F12+F25)</f>
        <v>213345</v>
      </c>
      <c r="G26" s="44"/>
    </row>
    <row r="27" spans="1:7" x14ac:dyDescent="0.25">
      <c r="A27" s="18"/>
      <c r="B27" s="25" t="s">
        <v>81</v>
      </c>
      <c r="C27" s="20"/>
      <c r="D27" s="21"/>
      <c r="E27" s="24"/>
      <c r="F27" s="26">
        <v>38402</v>
      </c>
      <c r="G27" s="44"/>
    </row>
    <row r="28" spans="1:7" x14ac:dyDescent="0.25">
      <c r="A28" s="18"/>
      <c r="B28" s="25" t="s">
        <v>82</v>
      </c>
      <c r="C28" s="20"/>
      <c r="D28" s="21"/>
      <c r="E28" s="24"/>
      <c r="F28" s="26">
        <f>F26+F27</f>
        <v>251747</v>
      </c>
      <c r="G28" s="31"/>
    </row>
    <row r="29" spans="1:7" x14ac:dyDescent="0.25">
      <c r="B29" s="32"/>
      <c r="C29" s="28"/>
      <c r="D29" s="33"/>
      <c r="E29" s="28"/>
      <c r="F29" s="28"/>
    </row>
    <row r="30" spans="1:7" x14ac:dyDescent="0.25">
      <c r="B30" s="34"/>
      <c r="C30" s="28"/>
      <c r="D30" s="33"/>
      <c r="E30" s="28"/>
      <c r="F30" s="34"/>
    </row>
    <row r="31" spans="1:7" x14ac:dyDescent="0.25">
      <c r="B31" s="35"/>
      <c r="C31" s="28"/>
      <c r="D31" s="33"/>
      <c r="E31" s="28"/>
      <c r="F31" s="35"/>
    </row>
    <row r="32" spans="1:7" x14ac:dyDescent="0.25">
      <c r="B32" s="32"/>
      <c r="C32" s="28"/>
      <c r="D32" s="29"/>
      <c r="E32" s="28"/>
      <c r="F32" s="35"/>
    </row>
    <row r="33" spans="2:6" x14ac:dyDescent="0.25">
      <c r="B33" s="45"/>
      <c r="C33" s="28"/>
      <c r="D33" s="29"/>
      <c r="E33" s="28"/>
      <c r="F33" s="28"/>
    </row>
    <row r="34" spans="2:6" x14ac:dyDescent="0.25">
      <c r="B34" s="36"/>
      <c r="C34" s="28"/>
      <c r="D34" s="28"/>
      <c r="E34" s="28"/>
      <c r="F34" s="28"/>
    </row>
    <row r="35" spans="2:6" x14ac:dyDescent="0.25">
      <c r="B35" s="32"/>
      <c r="C35" s="28"/>
      <c r="D35" s="28"/>
      <c r="E35" s="28"/>
      <c r="F35" s="28"/>
    </row>
    <row r="38" spans="2:6" x14ac:dyDescent="0.25">
      <c r="B38" s="37"/>
    </row>
  </sheetData>
  <mergeCells count="4">
    <mergeCell ref="B1:F1"/>
    <mergeCell ref="B3:F3"/>
    <mergeCell ref="B4:F4"/>
    <mergeCell ref="B13:F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H30" sqref="H30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5.28515625" customWidth="1"/>
    <col min="5" max="6" width="15.7109375" customWidth="1"/>
    <col min="7" max="7" width="15.140625" customWidth="1"/>
  </cols>
  <sheetData>
    <row r="1" spans="1:7" ht="57" customHeight="1" thickBot="1" x14ac:dyDescent="0.35">
      <c r="B1" s="174" t="s">
        <v>45</v>
      </c>
      <c r="C1" s="174"/>
      <c r="D1" s="174"/>
      <c r="E1" s="174"/>
      <c r="F1" s="174"/>
    </row>
    <row r="2" spans="1:7" ht="15.75" thickBot="1" x14ac:dyDescent="0.3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46</v>
      </c>
      <c r="F2" s="13"/>
      <c r="G2" s="14"/>
    </row>
    <row r="3" spans="1:7" ht="14.25" customHeight="1" thickBot="1" x14ac:dyDescent="0.3">
      <c r="A3" s="15"/>
      <c r="B3" s="175" t="s">
        <v>47</v>
      </c>
      <c r="C3" s="176"/>
      <c r="D3" s="176"/>
      <c r="E3" s="176"/>
      <c r="F3" s="176"/>
      <c r="G3" s="16"/>
    </row>
    <row r="4" spans="1:7" x14ac:dyDescent="0.25">
      <c r="A4" s="17" t="s">
        <v>23</v>
      </c>
      <c r="B4" s="184" t="s">
        <v>24</v>
      </c>
      <c r="C4" s="185"/>
      <c r="D4" s="185"/>
      <c r="E4" s="185"/>
      <c r="F4" s="185"/>
      <c r="G4" s="16"/>
    </row>
    <row r="5" spans="1:7" ht="25.5" x14ac:dyDescent="0.25">
      <c r="A5" s="18" t="s">
        <v>25</v>
      </c>
      <c r="B5" s="19" t="s">
        <v>48</v>
      </c>
      <c r="C5" s="20" t="s">
        <v>26</v>
      </c>
      <c r="D5" s="21">
        <v>404</v>
      </c>
      <c r="E5" s="22">
        <v>250</v>
      </c>
      <c r="F5" s="23">
        <f t="shared" ref="F5:F13" si="0">D5*E5</f>
        <v>101000</v>
      </c>
      <c r="G5" s="16"/>
    </row>
    <row r="6" spans="1:7" ht="25.5" x14ac:dyDescent="0.25">
      <c r="A6" s="18" t="s">
        <v>27</v>
      </c>
      <c r="B6" s="19" t="s">
        <v>49</v>
      </c>
      <c r="C6" s="20" t="s">
        <v>26</v>
      </c>
      <c r="D6" s="21">
        <v>374</v>
      </c>
      <c r="E6" s="22">
        <v>240</v>
      </c>
      <c r="F6" s="23">
        <f t="shared" si="0"/>
        <v>89760</v>
      </c>
      <c r="G6" s="16"/>
    </row>
    <row r="7" spans="1:7" x14ac:dyDescent="0.25">
      <c r="A7" s="18" t="s">
        <v>28</v>
      </c>
      <c r="B7" s="38" t="s">
        <v>50</v>
      </c>
      <c r="C7" s="39" t="s">
        <v>26</v>
      </c>
      <c r="D7" s="40">
        <v>150</v>
      </c>
      <c r="E7" s="41">
        <v>240</v>
      </c>
      <c r="F7" s="42">
        <f t="shared" si="0"/>
        <v>36000</v>
      </c>
      <c r="G7" s="16"/>
    </row>
    <row r="8" spans="1:7" x14ac:dyDescent="0.25">
      <c r="A8" s="18" t="s">
        <v>30</v>
      </c>
      <c r="B8" s="38" t="s">
        <v>51</v>
      </c>
      <c r="C8" s="39" t="s">
        <v>26</v>
      </c>
      <c r="D8" s="40">
        <v>20</v>
      </c>
      <c r="E8" s="41">
        <v>850</v>
      </c>
      <c r="F8" s="42">
        <f t="shared" si="0"/>
        <v>17000</v>
      </c>
      <c r="G8" s="16"/>
    </row>
    <row r="9" spans="1:7" x14ac:dyDescent="0.25">
      <c r="A9" s="18" t="s">
        <v>31</v>
      </c>
      <c r="B9" s="19" t="s">
        <v>52</v>
      </c>
      <c r="C9" s="39" t="s">
        <v>26</v>
      </c>
      <c r="D9" s="40">
        <v>10</v>
      </c>
      <c r="E9" s="24">
        <v>370</v>
      </c>
      <c r="F9" s="42">
        <f t="shared" si="0"/>
        <v>3700</v>
      </c>
      <c r="G9" s="16"/>
    </row>
    <row r="10" spans="1:7" x14ac:dyDescent="0.25">
      <c r="A10" s="18" t="s">
        <v>53</v>
      </c>
      <c r="B10" s="19" t="s">
        <v>54</v>
      </c>
      <c r="C10" s="39" t="s">
        <v>26</v>
      </c>
      <c r="D10" s="40">
        <v>20</v>
      </c>
      <c r="E10" s="41">
        <v>650</v>
      </c>
      <c r="F10" s="42">
        <f t="shared" si="0"/>
        <v>13000</v>
      </c>
      <c r="G10" s="16"/>
    </row>
    <row r="11" spans="1:7" x14ac:dyDescent="0.25">
      <c r="A11" s="43" t="s">
        <v>55</v>
      </c>
      <c r="B11" s="38" t="s">
        <v>56</v>
      </c>
      <c r="C11" s="39" t="s">
        <v>26</v>
      </c>
      <c r="D11" s="40">
        <v>30</v>
      </c>
      <c r="E11" s="41">
        <v>350</v>
      </c>
      <c r="F11" s="42">
        <f t="shared" si="0"/>
        <v>10500</v>
      </c>
      <c r="G11" s="16"/>
    </row>
    <row r="12" spans="1:7" x14ac:dyDescent="0.25">
      <c r="A12" s="18" t="s">
        <v>57</v>
      </c>
      <c r="B12" s="19" t="s">
        <v>58</v>
      </c>
      <c r="C12" s="39" t="s">
        <v>26</v>
      </c>
      <c r="D12" s="40">
        <v>20</v>
      </c>
      <c r="E12" s="24">
        <v>650</v>
      </c>
      <c r="F12" s="42">
        <f t="shared" si="0"/>
        <v>13000</v>
      </c>
      <c r="G12" s="16"/>
    </row>
    <row r="13" spans="1:7" x14ac:dyDescent="0.25">
      <c r="A13" s="18" t="s">
        <v>59</v>
      </c>
      <c r="B13" s="19" t="s">
        <v>60</v>
      </c>
      <c r="C13" s="39" t="s">
        <v>29</v>
      </c>
      <c r="D13" s="40">
        <v>10</v>
      </c>
      <c r="E13" s="41">
        <v>370</v>
      </c>
      <c r="F13" s="42">
        <f t="shared" si="0"/>
        <v>3700</v>
      </c>
      <c r="G13" s="16"/>
    </row>
    <row r="14" spans="1:7" x14ac:dyDescent="0.25">
      <c r="A14" s="18"/>
      <c r="B14" s="25" t="s">
        <v>61</v>
      </c>
      <c r="C14" s="20"/>
      <c r="D14" s="21"/>
      <c r="E14" s="24"/>
      <c r="F14" s="26">
        <f>SUM(F5:F13)</f>
        <v>287660</v>
      </c>
      <c r="G14" s="16"/>
    </row>
    <row r="15" spans="1:7" ht="14.25" customHeight="1" x14ac:dyDescent="0.25">
      <c r="A15" s="27" t="s">
        <v>32</v>
      </c>
      <c r="B15" s="181" t="s">
        <v>33</v>
      </c>
      <c r="C15" s="182"/>
      <c r="D15" s="182"/>
      <c r="E15" s="182"/>
      <c r="F15" s="182"/>
      <c r="G15" s="16"/>
    </row>
    <row r="16" spans="1:7" x14ac:dyDescent="0.25">
      <c r="A16" s="18" t="s">
        <v>34</v>
      </c>
      <c r="B16" s="19" t="s">
        <v>35</v>
      </c>
      <c r="C16" s="20" t="s">
        <v>36</v>
      </c>
      <c r="D16" s="21">
        <v>12</v>
      </c>
      <c r="E16" s="22">
        <v>600</v>
      </c>
      <c r="F16" s="23">
        <f>D16*E16</f>
        <v>7200</v>
      </c>
      <c r="G16" s="16"/>
    </row>
    <row r="17" spans="1:7" x14ac:dyDescent="0.25">
      <c r="A17" s="43" t="s">
        <v>37</v>
      </c>
      <c r="B17" s="38" t="s">
        <v>62</v>
      </c>
      <c r="C17" s="39" t="s">
        <v>38</v>
      </c>
      <c r="D17" s="40">
        <v>121</v>
      </c>
      <c r="E17" s="41">
        <v>325</v>
      </c>
      <c r="F17" s="42">
        <f>D17*E17</f>
        <v>39325</v>
      </c>
      <c r="G17" s="16"/>
    </row>
    <row r="18" spans="1:7" x14ac:dyDescent="0.25">
      <c r="A18" s="43" t="s">
        <v>39</v>
      </c>
      <c r="B18" s="38" t="s">
        <v>63</v>
      </c>
      <c r="C18" s="39" t="s">
        <v>38</v>
      </c>
      <c r="D18" s="40">
        <v>112</v>
      </c>
      <c r="E18" s="41">
        <v>367</v>
      </c>
      <c r="F18" s="42">
        <f>D18*E18</f>
        <v>41104</v>
      </c>
      <c r="G18" s="16"/>
    </row>
    <row r="19" spans="1:7" x14ac:dyDescent="0.25">
      <c r="A19" s="43" t="s">
        <v>40</v>
      </c>
      <c r="B19" s="38" t="s">
        <v>64</v>
      </c>
      <c r="C19" s="39" t="s">
        <v>26</v>
      </c>
      <c r="D19" s="40">
        <v>25</v>
      </c>
      <c r="E19" s="41">
        <v>380</v>
      </c>
      <c r="F19" s="42">
        <f t="shared" ref="F19:F27" si="1">D19*E19</f>
        <v>9500</v>
      </c>
      <c r="G19" s="16"/>
    </row>
    <row r="20" spans="1:7" x14ac:dyDescent="0.25">
      <c r="A20" s="43" t="s">
        <v>41</v>
      </c>
      <c r="B20" s="38" t="s">
        <v>42</v>
      </c>
      <c r="C20" s="39" t="s">
        <v>26</v>
      </c>
      <c r="D20" s="40">
        <v>300</v>
      </c>
      <c r="E20" s="41">
        <v>16</v>
      </c>
      <c r="F20" s="42">
        <f t="shared" si="1"/>
        <v>4800</v>
      </c>
      <c r="G20" s="16"/>
    </row>
    <row r="21" spans="1:7" x14ac:dyDescent="0.25">
      <c r="A21" s="43" t="s">
        <v>43</v>
      </c>
      <c r="B21" s="38" t="s">
        <v>44</v>
      </c>
      <c r="C21" s="39" t="s">
        <v>36</v>
      </c>
      <c r="D21" s="40">
        <v>20</v>
      </c>
      <c r="E21" s="41">
        <v>680</v>
      </c>
      <c r="F21" s="42">
        <f t="shared" si="1"/>
        <v>13600</v>
      </c>
      <c r="G21" s="16"/>
    </row>
    <row r="22" spans="1:7" x14ac:dyDescent="0.25">
      <c r="A22" s="43" t="s">
        <v>65</v>
      </c>
      <c r="B22" s="38" t="s">
        <v>66</v>
      </c>
      <c r="C22" s="39" t="s">
        <v>67</v>
      </c>
      <c r="D22" s="40">
        <v>5</v>
      </c>
      <c r="E22" s="41">
        <v>50</v>
      </c>
      <c r="F22" s="42">
        <f t="shared" si="1"/>
        <v>250</v>
      </c>
      <c r="G22" s="16"/>
    </row>
    <row r="23" spans="1:7" x14ac:dyDescent="0.25">
      <c r="A23" s="43" t="s">
        <v>68</v>
      </c>
      <c r="B23" s="19" t="s">
        <v>69</v>
      </c>
      <c r="C23" s="20" t="s">
        <v>36</v>
      </c>
      <c r="D23" s="21">
        <v>60</v>
      </c>
      <c r="E23" s="22">
        <v>370</v>
      </c>
      <c r="F23" s="42">
        <f t="shared" si="1"/>
        <v>22200</v>
      </c>
      <c r="G23" s="16"/>
    </row>
    <row r="24" spans="1:7" x14ac:dyDescent="0.25">
      <c r="A24" s="43" t="s">
        <v>70</v>
      </c>
      <c r="B24" s="19" t="s">
        <v>71</v>
      </c>
      <c r="C24" s="20" t="s">
        <v>36</v>
      </c>
      <c r="D24" s="21">
        <v>5</v>
      </c>
      <c r="E24" s="22">
        <v>1750</v>
      </c>
      <c r="F24" s="42">
        <f t="shared" si="1"/>
        <v>8750</v>
      </c>
      <c r="G24" s="16"/>
    </row>
    <row r="25" spans="1:7" x14ac:dyDescent="0.25">
      <c r="A25" s="43" t="s">
        <v>72</v>
      </c>
      <c r="B25" s="19" t="s">
        <v>73</v>
      </c>
      <c r="C25" s="20" t="s">
        <v>36</v>
      </c>
      <c r="D25" s="21">
        <v>30</v>
      </c>
      <c r="E25" s="22">
        <v>325</v>
      </c>
      <c r="F25" s="42">
        <f t="shared" si="1"/>
        <v>9750</v>
      </c>
      <c r="G25" s="16"/>
    </row>
    <row r="26" spans="1:7" x14ac:dyDescent="0.25">
      <c r="A26" s="43" t="s">
        <v>74</v>
      </c>
      <c r="B26" s="19" t="s">
        <v>75</v>
      </c>
      <c r="C26" s="20" t="s">
        <v>36</v>
      </c>
      <c r="D26" s="21">
        <v>15</v>
      </c>
      <c r="E26" s="22">
        <v>870</v>
      </c>
      <c r="F26" s="42">
        <f t="shared" si="1"/>
        <v>13050</v>
      </c>
      <c r="G26" s="16"/>
    </row>
    <row r="27" spans="1:7" x14ac:dyDescent="0.25">
      <c r="A27" s="43" t="s">
        <v>76</v>
      </c>
      <c r="B27" s="19" t="s">
        <v>77</v>
      </c>
      <c r="C27" s="20" t="s">
        <v>78</v>
      </c>
      <c r="D27" s="21">
        <v>2</v>
      </c>
      <c r="E27" s="22">
        <v>3000</v>
      </c>
      <c r="F27" s="42">
        <f t="shared" si="1"/>
        <v>6000</v>
      </c>
      <c r="G27" s="16"/>
    </row>
    <row r="28" spans="1:7" x14ac:dyDescent="0.25">
      <c r="A28" s="18"/>
      <c r="B28" s="25" t="s">
        <v>79</v>
      </c>
      <c r="C28" s="20"/>
      <c r="D28" s="21"/>
      <c r="E28" s="22"/>
      <c r="F28" s="26">
        <f>SUM(F16:F27)</f>
        <v>175529</v>
      </c>
      <c r="G28" s="16"/>
    </row>
    <row r="29" spans="1:7" x14ac:dyDescent="0.25">
      <c r="A29" s="18"/>
      <c r="B29" s="25" t="s">
        <v>80</v>
      </c>
      <c r="C29" s="20"/>
      <c r="D29" s="21"/>
      <c r="E29" s="22"/>
      <c r="F29" s="26">
        <f>F14+F28</f>
        <v>463189</v>
      </c>
      <c r="G29" s="44"/>
    </row>
    <row r="30" spans="1:7" x14ac:dyDescent="0.25">
      <c r="A30" s="18"/>
      <c r="B30" s="25" t="s">
        <v>81</v>
      </c>
      <c r="C30" s="20"/>
      <c r="D30" s="21"/>
      <c r="E30" s="24"/>
      <c r="F30" s="26">
        <v>83374</v>
      </c>
      <c r="G30" s="44"/>
    </row>
    <row r="31" spans="1:7" x14ac:dyDescent="0.25">
      <c r="A31" s="18"/>
      <c r="B31" s="25" t="s">
        <v>82</v>
      </c>
      <c r="C31" s="20"/>
      <c r="D31" s="21"/>
      <c r="E31" s="24"/>
      <c r="F31" s="26">
        <f>F29+F30</f>
        <v>546563</v>
      </c>
      <c r="G31" s="31"/>
    </row>
    <row r="32" spans="1:7" x14ac:dyDescent="0.25">
      <c r="B32" s="32"/>
      <c r="C32" s="28"/>
      <c r="D32" s="33"/>
      <c r="E32" s="28"/>
      <c r="F32" s="28"/>
    </row>
    <row r="33" spans="2:6" x14ac:dyDescent="0.25">
      <c r="B33" s="34"/>
      <c r="C33" s="28"/>
      <c r="D33" s="33"/>
      <c r="E33" s="28"/>
      <c r="F33" s="34"/>
    </row>
    <row r="34" spans="2:6" x14ac:dyDescent="0.25">
      <c r="B34" s="35"/>
      <c r="C34" s="28"/>
      <c r="D34" s="33"/>
      <c r="E34" s="28"/>
      <c r="F34" s="35"/>
    </row>
    <row r="35" spans="2:6" x14ac:dyDescent="0.25">
      <c r="B35" s="32"/>
      <c r="C35" s="28"/>
      <c r="D35" s="29"/>
      <c r="E35" s="28"/>
      <c r="F35" s="35"/>
    </row>
    <row r="36" spans="2:6" x14ac:dyDescent="0.25">
      <c r="B36" s="45"/>
      <c r="C36" s="28"/>
      <c r="D36" s="29"/>
      <c r="E36" s="28"/>
      <c r="F36" s="28"/>
    </row>
    <row r="37" spans="2:6" x14ac:dyDescent="0.25">
      <c r="B37" s="36"/>
      <c r="C37" s="28"/>
      <c r="D37" s="28"/>
      <c r="E37" s="28"/>
      <c r="F37" s="28"/>
    </row>
    <row r="38" spans="2:6" x14ac:dyDescent="0.25">
      <c r="B38" s="32"/>
      <c r="C38" s="28"/>
      <c r="D38" s="28"/>
      <c r="E38" s="28"/>
      <c r="F38" s="28"/>
    </row>
    <row r="41" spans="2:6" x14ac:dyDescent="0.25">
      <c r="B41" s="37"/>
    </row>
  </sheetData>
  <mergeCells count="4">
    <mergeCell ref="B1:F1"/>
    <mergeCell ref="B3:F3"/>
    <mergeCell ref="B4:F4"/>
    <mergeCell ref="B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2"/>
  <sheetViews>
    <sheetView workbookViewId="0">
      <selection activeCell="B16" sqref="B16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5.28515625" customWidth="1"/>
    <col min="5" max="6" width="15.7109375" customWidth="1"/>
  </cols>
  <sheetData>
    <row r="1" spans="1:9" ht="57" customHeight="1" thickBot="1" x14ac:dyDescent="0.35">
      <c r="B1" s="174" t="s">
        <v>102</v>
      </c>
      <c r="C1" s="174"/>
      <c r="D1" s="174"/>
      <c r="E1" s="174"/>
      <c r="F1" s="174"/>
    </row>
    <row r="2" spans="1:9" ht="15.75" thickBot="1" x14ac:dyDescent="0.3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46</v>
      </c>
      <c r="F2" s="13"/>
    </row>
    <row r="3" spans="1:9" ht="14.25" customHeight="1" thickBot="1" x14ac:dyDescent="0.3">
      <c r="A3" s="15"/>
      <c r="B3" s="175" t="s">
        <v>103</v>
      </c>
      <c r="C3" s="176"/>
      <c r="D3" s="176"/>
      <c r="E3" s="176"/>
      <c r="F3" s="177"/>
    </row>
    <row r="4" spans="1:9" x14ac:dyDescent="0.25">
      <c r="A4" s="17" t="s">
        <v>23</v>
      </c>
      <c r="B4" s="178" t="s">
        <v>24</v>
      </c>
      <c r="C4" s="179"/>
      <c r="D4" s="179"/>
      <c r="E4" s="179"/>
      <c r="F4" s="180"/>
      <c r="H4" t="s">
        <v>95</v>
      </c>
      <c r="I4" t="s">
        <v>96</v>
      </c>
    </row>
    <row r="5" spans="1:9" x14ac:dyDescent="0.25">
      <c r="A5" s="18" t="s">
        <v>25</v>
      </c>
      <c r="B5" s="19" t="s">
        <v>109</v>
      </c>
      <c r="C5" s="20" t="s">
        <v>26</v>
      </c>
      <c r="D5" s="21">
        <v>307.2</v>
      </c>
      <c r="E5" s="22">
        <v>250</v>
      </c>
      <c r="F5" s="23">
        <f t="shared" ref="F5:F8" si="0">D5*E5</f>
        <v>76800</v>
      </c>
      <c r="H5" s="46">
        <v>307.2</v>
      </c>
      <c r="I5" s="48">
        <v>138.6</v>
      </c>
    </row>
    <row r="6" spans="1:9" x14ac:dyDescent="0.25">
      <c r="A6" s="18" t="s">
        <v>27</v>
      </c>
      <c r="B6" s="19" t="s">
        <v>110</v>
      </c>
      <c r="C6" s="20" t="s">
        <v>26</v>
      </c>
      <c r="D6" s="21">
        <v>138.6</v>
      </c>
      <c r="E6" s="22">
        <v>240</v>
      </c>
      <c r="F6" s="23">
        <f t="shared" si="0"/>
        <v>33264</v>
      </c>
      <c r="H6" s="47"/>
      <c r="I6" s="47"/>
    </row>
    <row r="7" spans="1:9" x14ac:dyDescent="0.25">
      <c r="A7" s="18" t="s">
        <v>28</v>
      </c>
      <c r="B7" s="38" t="s">
        <v>50</v>
      </c>
      <c r="C7" s="39" t="s">
        <v>26</v>
      </c>
      <c r="D7" s="40">
        <f>(D5+D6)*0.1</f>
        <v>44.58</v>
      </c>
      <c r="E7" s="41">
        <v>240</v>
      </c>
      <c r="F7" s="42">
        <f t="shared" si="0"/>
        <v>10699.199999999999</v>
      </c>
    </row>
    <row r="8" spans="1:9" x14ac:dyDescent="0.25">
      <c r="A8" s="18" t="s">
        <v>30</v>
      </c>
      <c r="B8" s="19" t="s">
        <v>54</v>
      </c>
      <c r="C8" s="39" t="s">
        <v>26</v>
      </c>
      <c r="D8" s="40">
        <f>(D6+D7)*0.02</f>
        <v>3.6636000000000002</v>
      </c>
      <c r="E8" s="41">
        <v>650</v>
      </c>
      <c r="F8" s="42">
        <f t="shared" si="0"/>
        <v>2381.34</v>
      </c>
    </row>
    <row r="9" spans="1:9" x14ac:dyDescent="0.25">
      <c r="A9" s="18"/>
      <c r="B9" s="25" t="s">
        <v>61</v>
      </c>
      <c r="C9" s="20"/>
      <c r="D9" s="21"/>
      <c r="E9" s="24"/>
      <c r="F9" s="26">
        <f>SUM(F5:F8)</f>
        <v>123144.54</v>
      </c>
      <c r="H9" s="47"/>
      <c r="I9" s="47"/>
    </row>
    <row r="10" spans="1:9" ht="14.25" customHeight="1" x14ac:dyDescent="0.25">
      <c r="A10" s="27" t="s">
        <v>32</v>
      </c>
      <c r="B10" s="181" t="s">
        <v>33</v>
      </c>
      <c r="C10" s="182"/>
      <c r="D10" s="182"/>
      <c r="E10" s="182"/>
      <c r="F10" s="183"/>
      <c r="H10" s="47"/>
      <c r="I10" s="47"/>
    </row>
    <row r="11" spans="1:9" x14ac:dyDescent="0.25">
      <c r="A11" s="18" t="s">
        <v>34</v>
      </c>
      <c r="B11" s="19" t="s">
        <v>35</v>
      </c>
      <c r="C11" s="20" t="s">
        <v>36</v>
      </c>
      <c r="D11" s="40">
        <f>(D5+D6)*0.01</f>
        <v>4.4579999999999993</v>
      </c>
      <c r="E11" s="22">
        <v>600</v>
      </c>
      <c r="F11" s="23">
        <f>D11*E11</f>
        <v>2674.7999999999997</v>
      </c>
      <c r="H11" s="47"/>
      <c r="I11" s="47"/>
    </row>
    <row r="12" spans="1:9" x14ac:dyDescent="0.25">
      <c r="A12" s="43" t="s">
        <v>37</v>
      </c>
      <c r="B12" s="38" t="s">
        <v>111</v>
      </c>
      <c r="C12" s="39" t="s">
        <v>38</v>
      </c>
      <c r="D12" s="40">
        <f>(D5+D6)*0.3</f>
        <v>133.73999999999998</v>
      </c>
      <c r="E12" s="41">
        <v>325</v>
      </c>
      <c r="F12" s="42">
        <f>D12*E12</f>
        <v>43465.499999999993</v>
      </c>
      <c r="H12" s="47"/>
      <c r="I12" s="47"/>
    </row>
    <row r="13" spans="1:9" x14ac:dyDescent="0.25">
      <c r="A13" s="43" t="s">
        <v>39</v>
      </c>
      <c r="B13" s="38" t="s">
        <v>42</v>
      </c>
      <c r="C13" s="39" t="s">
        <v>26</v>
      </c>
      <c r="D13" s="40">
        <v>50</v>
      </c>
      <c r="E13" s="41">
        <v>16</v>
      </c>
      <c r="F13" s="42">
        <f t="shared" ref="F13:F17" si="1">D13*E13</f>
        <v>800</v>
      </c>
    </row>
    <row r="14" spans="1:9" x14ac:dyDescent="0.25">
      <c r="A14" s="43" t="s">
        <v>40</v>
      </c>
      <c r="B14" s="38" t="s">
        <v>88</v>
      </c>
      <c r="C14" s="39" t="s">
        <v>36</v>
      </c>
      <c r="D14" s="40">
        <v>20</v>
      </c>
      <c r="E14" s="41">
        <v>50</v>
      </c>
      <c r="F14" s="42">
        <f t="shared" si="1"/>
        <v>1000</v>
      </c>
    </row>
    <row r="15" spans="1:9" x14ac:dyDescent="0.25">
      <c r="A15" s="43" t="s">
        <v>43</v>
      </c>
      <c r="B15" s="38" t="s">
        <v>44</v>
      </c>
      <c r="C15" s="39" t="s">
        <v>36</v>
      </c>
      <c r="D15" s="40">
        <f>D7*0.1</f>
        <v>4.4580000000000002</v>
      </c>
      <c r="E15" s="41">
        <v>680</v>
      </c>
      <c r="F15" s="42">
        <f t="shared" si="1"/>
        <v>3031.44</v>
      </c>
    </row>
    <row r="16" spans="1:9" x14ac:dyDescent="0.25">
      <c r="A16" s="43"/>
      <c r="B16" s="38"/>
      <c r="C16" s="39"/>
      <c r="D16" s="40"/>
      <c r="E16" s="41"/>
      <c r="F16" s="42"/>
    </row>
    <row r="17" spans="1:6" x14ac:dyDescent="0.25">
      <c r="A17" s="43" t="s">
        <v>65</v>
      </c>
      <c r="B17" s="38" t="s">
        <v>77</v>
      </c>
      <c r="C17" s="39" t="s">
        <v>78</v>
      </c>
      <c r="D17" s="40">
        <v>5</v>
      </c>
      <c r="E17" s="41">
        <v>3000</v>
      </c>
      <c r="F17" s="42">
        <f t="shared" si="1"/>
        <v>15000</v>
      </c>
    </row>
    <row r="18" spans="1:6" x14ac:dyDescent="0.25">
      <c r="A18" s="18"/>
      <c r="B18" s="25" t="s">
        <v>79</v>
      </c>
      <c r="C18" s="20"/>
      <c r="D18" s="21"/>
      <c r="E18" s="24"/>
      <c r="F18" s="26">
        <f>SUM(F11:F17)</f>
        <v>65971.739999999991</v>
      </c>
    </row>
    <row r="19" spans="1:6" x14ac:dyDescent="0.25">
      <c r="A19" s="18"/>
      <c r="B19" s="25" t="s">
        <v>80</v>
      </c>
      <c r="C19" s="20"/>
      <c r="D19" s="21"/>
      <c r="E19" s="24"/>
      <c r="F19" s="26">
        <f>SUM(F9+F18)</f>
        <v>189116.27999999997</v>
      </c>
    </row>
    <row r="20" spans="1:6" x14ac:dyDescent="0.25">
      <c r="A20" s="18"/>
      <c r="B20" s="25" t="s">
        <v>81</v>
      </c>
      <c r="C20" s="20"/>
      <c r="D20" s="21"/>
      <c r="E20" s="24"/>
      <c r="F20" s="26">
        <v>34040.930399999997</v>
      </c>
    </row>
    <row r="21" spans="1:6" x14ac:dyDescent="0.25">
      <c r="A21" s="18"/>
      <c r="B21" s="25" t="s">
        <v>82</v>
      </c>
      <c r="C21" s="20"/>
      <c r="D21" s="21"/>
      <c r="E21" s="24"/>
      <c r="F21" s="26">
        <f>F19+F20</f>
        <v>223157.21039999998</v>
      </c>
    </row>
    <row r="22" spans="1:6" x14ac:dyDescent="0.25">
      <c r="B22" s="32"/>
      <c r="C22" s="28"/>
      <c r="D22" s="33"/>
      <c r="E22" s="28"/>
      <c r="F22" s="28"/>
    </row>
    <row r="23" spans="1:6" x14ac:dyDescent="0.25">
      <c r="B23" s="34"/>
      <c r="C23" s="28"/>
      <c r="D23" s="33"/>
      <c r="E23" s="28"/>
      <c r="F23" s="34"/>
    </row>
    <row r="24" spans="1:6" x14ac:dyDescent="0.25">
      <c r="B24" s="45"/>
      <c r="F24" s="28"/>
    </row>
    <row r="25" spans="1:6" x14ac:dyDescent="0.25">
      <c r="B25" s="36"/>
      <c r="D25" s="49" t="s">
        <v>95</v>
      </c>
      <c r="E25" s="49" t="s">
        <v>96</v>
      </c>
      <c r="F25" s="28"/>
    </row>
    <row r="26" spans="1:6" x14ac:dyDescent="0.25">
      <c r="B26" s="32"/>
      <c r="C26" s="46" t="s">
        <v>104</v>
      </c>
      <c r="D26" s="46">
        <v>124.1</v>
      </c>
      <c r="E26" s="46">
        <v>36</v>
      </c>
      <c r="F26" s="28"/>
    </row>
    <row r="27" spans="1:6" x14ac:dyDescent="0.25">
      <c r="C27" s="47"/>
      <c r="D27" s="47"/>
      <c r="E27" s="47"/>
    </row>
    <row r="28" spans="1:6" ht="30" x14ac:dyDescent="0.25">
      <c r="C28" s="50" t="s">
        <v>105</v>
      </c>
      <c r="D28">
        <v>115.3</v>
      </c>
      <c r="E28">
        <v>66.8</v>
      </c>
    </row>
    <row r="29" spans="1:6" x14ac:dyDescent="0.25">
      <c r="B29" s="37"/>
    </row>
    <row r="30" spans="1:6" ht="30" x14ac:dyDescent="0.25">
      <c r="C30" s="50" t="s">
        <v>106</v>
      </c>
      <c r="D30">
        <v>67.8</v>
      </c>
      <c r="E30">
        <v>35.799999999999997</v>
      </c>
    </row>
    <row r="32" spans="1:6" x14ac:dyDescent="0.25">
      <c r="C32" s="48" t="s">
        <v>15</v>
      </c>
      <c r="D32" s="48">
        <f>SUM(D26:D31)</f>
        <v>307.2</v>
      </c>
      <c r="E32" s="48">
        <f>SUM(E26:E31)</f>
        <v>138.6</v>
      </c>
    </row>
  </sheetData>
  <mergeCells count="4">
    <mergeCell ref="B1:F1"/>
    <mergeCell ref="B3:F3"/>
    <mergeCell ref="B4:F4"/>
    <mergeCell ref="B10:F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G96"/>
  <sheetViews>
    <sheetView topLeftCell="A40" zoomScaleNormal="100" workbookViewId="0">
      <selection activeCell="K37" sqref="K37"/>
    </sheetView>
  </sheetViews>
  <sheetFormatPr defaultRowHeight="15" x14ac:dyDescent="0.25"/>
  <cols>
    <col min="2" max="2" width="5.85546875" customWidth="1"/>
    <col min="3" max="3" width="60.42578125" customWidth="1"/>
    <col min="4" max="4" width="8.140625" customWidth="1"/>
    <col min="5" max="5" width="15.28515625" customWidth="1"/>
    <col min="6" max="7" width="15.7109375" customWidth="1"/>
  </cols>
  <sheetData>
    <row r="1" spans="2:7" ht="40.5" customHeight="1" thickBot="1" x14ac:dyDescent="0.35">
      <c r="B1" s="59"/>
      <c r="C1" s="187" t="s">
        <v>125</v>
      </c>
      <c r="D1" s="187"/>
      <c r="E1" s="187"/>
      <c r="F1" s="187"/>
      <c r="G1" s="188"/>
    </row>
    <row r="2" spans="2:7" ht="15.75" thickBot="1" x14ac:dyDescent="0.3">
      <c r="B2" s="10" t="s">
        <v>17</v>
      </c>
      <c r="C2" s="11" t="s">
        <v>18</v>
      </c>
      <c r="D2" s="11" t="s">
        <v>19</v>
      </c>
      <c r="E2" s="12" t="s">
        <v>20</v>
      </c>
      <c r="F2" s="11" t="s">
        <v>46</v>
      </c>
      <c r="G2" s="13"/>
    </row>
    <row r="3" spans="2:7" ht="15.75" thickBot="1" x14ac:dyDescent="0.3">
      <c r="B3" s="15"/>
      <c r="C3" s="175" t="s">
        <v>116</v>
      </c>
      <c r="D3" s="176"/>
      <c r="E3" s="176"/>
      <c r="F3" s="176"/>
      <c r="G3" s="177"/>
    </row>
    <row r="4" spans="2:7" x14ac:dyDescent="0.25">
      <c r="B4" s="17" t="s">
        <v>23</v>
      </c>
      <c r="C4" s="184" t="s">
        <v>24</v>
      </c>
      <c r="D4" s="185"/>
      <c r="E4" s="185"/>
      <c r="F4" s="185"/>
      <c r="G4" s="186"/>
    </row>
    <row r="5" spans="2:7" x14ac:dyDescent="0.25">
      <c r="B5" s="18" t="s">
        <v>25</v>
      </c>
      <c r="C5" s="19" t="s">
        <v>122</v>
      </c>
      <c r="D5" s="20" t="s">
        <v>26</v>
      </c>
      <c r="E5" s="21">
        <v>75.8</v>
      </c>
      <c r="F5" s="22">
        <v>250</v>
      </c>
      <c r="G5" s="23">
        <f t="shared" ref="G5:G8" si="0">E5*F5</f>
        <v>18950</v>
      </c>
    </row>
    <row r="6" spans="2:7" x14ac:dyDescent="0.25">
      <c r="B6" s="18" t="s">
        <v>27</v>
      </c>
      <c r="C6" s="19" t="s">
        <v>121</v>
      </c>
      <c r="D6" s="20" t="s">
        <v>26</v>
      </c>
      <c r="E6" s="21">
        <v>180.2</v>
      </c>
      <c r="F6" s="22">
        <v>240</v>
      </c>
      <c r="G6" s="23">
        <f t="shared" si="0"/>
        <v>43248</v>
      </c>
    </row>
    <row r="7" spans="2:7" x14ac:dyDescent="0.25">
      <c r="B7" s="18" t="s">
        <v>28</v>
      </c>
      <c r="C7" s="38" t="s">
        <v>50</v>
      </c>
      <c r="D7" s="39" t="s">
        <v>26</v>
      </c>
      <c r="E7" s="40">
        <f>(E5+E6)*0.1</f>
        <v>25.6</v>
      </c>
      <c r="F7" s="41">
        <v>240</v>
      </c>
      <c r="G7" s="42">
        <f t="shared" si="0"/>
        <v>6144</v>
      </c>
    </row>
    <row r="8" spans="2:7" x14ac:dyDescent="0.25">
      <c r="B8" s="18" t="s">
        <v>30</v>
      </c>
      <c r="C8" s="19" t="s">
        <v>54</v>
      </c>
      <c r="D8" s="39" t="s">
        <v>26</v>
      </c>
      <c r="E8" s="40">
        <f>(E6+E7)*0.02</f>
        <v>4.1159999999999997</v>
      </c>
      <c r="F8" s="41">
        <v>650</v>
      </c>
      <c r="G8" s="42">
        <f t="shared" si="0"/>
        <v>2675.3999999999996</v>
      </c>
    </row>
    <row r="9" spans="2:7" x14ac:dyDescent="0.25">
      <c r="B9" s="18"/>
      <c r="C9" s="25" t="s">
        <v>61</v>
      </c>
      <c r="D9" s="20"/>
      <c r="E9" s="21"/>
      <c r="F9" s="24"/>
      <c r="G9" s="26">
        <f>SUM(G5:G8)</f>
        <v>71017.399999999994</v>
      </c>
    </row>
    <row r="10" spans="2:7" x14ac:dyDescent="0.25">
      <c r="B10" s="27" t="s">
        <v>32</v>
      </c>
      <c r="C10" s="181" t="s">
        <v>33</v>
      </c>
      <c r="D10" s="182"/>
      <c r="E10" s="182"/>
      <c r="F10" s="182"/>
      <c r="G10" s="183"/>
    </row>
    <row r="11" spans="2:7" x14ac:dyDescent="0.25">
      <c r="B11" s="18" t="s">
        <v>34</v>
      </c>
      <c r="C11" s="19" t="s">
        <v>35</v>
      </c>
      <c r="D11" s="20" t="s">
        <v>36</v>
      </c>
      <c r="E11" s="40">
        <f>(E5+E6)*0.01</f>
        <v>2.56</v>
      </c>
      <c r="F11" s="22">
        <v>600</v>
      </c>
      <c r="G11" s="23">
        <f>E11*F11</f>
        <v>1536</v>
      </c>
    </row>
    <row r="12" spans="2:7" x14ac:dyDescent="0.25">
      <c r="B12" s="43" t="s">
        <v>37</v>
      </c>
      <c r="C12" s="38" t="s">
        <v>123</v>
      </c>
      <c r="D12" s="39" t="s">
        <v>38</v>
      </c>
      <c r="E12" s="40">
        <f>(E5+E6)*0.3</f>
        <v>76.8</v>
      </c>
      <c r="F12" s="41">
        <v>325</v>
      </c>
      <c r="G12" s="42">
        <f>E12*F12</f>
        <v>24960</v>
      </c>
    </row>
    <row r="13" spans="2:7" x14ac:dyDescent="0.25">
      <c r="B13" s="43" t="s">
        <v>39</v>
      </c>
      <c r="C13" s="38" t="s">
        <v>42</v>
      </c>
      <c r="D13" s="39" t="s">
        <v>26</v>
      </c>
      <c r="E13" s="40">
        <v>60</v>
      </c>
      <c r="F13" s="41">
        <v>16</v>
      </c>
      <c r="G13" s="42">
        <f t="shared" ref="G13:G15" si="1">E13*F13</f>
        <v>960</v>
      </c>
    </row>
    <row r="14" spans="2:7" x14ac:dyDescent="0.25">
      <c r="B14" s="43" t="s">
        <v>40</v>
      </c>
      <c r="C14" s="38" t="s">
        <v>88</v>
      </c>
      <c r="D14" s="39" t="s">
        <v>36</v>
      </c>
      <c r="E14" s="40">
        <v>8</v>
      </c>
      <c r="F14" s="41">
        <v>50</v>
      </c>
      <c r="G14" s="42">
        <f t="shared" si="1"/>
        <v>400</v>
      </c>
    </row>
    <row r="15" spans="2:7" x14ac:dyDescent="0.25">
      <c r="B15" s="43" t="s">
        <v>41</v>
      </c>
      <c r="C15" s="38" t="s">
        <v>44</v>
      </c>
      <c r="D15" s="39" t="s">
        <v>36</v>
      </c>
      <c r="E15" s="40">
        <f>E7*0.1</f>
        <v>2.5600000000000005</v>
      </c>
      <c r="F15" s="41">
        <v>680</v>
      </c>
      <c r="G15" s="42">
        <f t="shared" si="1"/>
        <v>1740.8000000000004</v>
      </c>
    </row>
    <row r="16" spans="2:7" x14ac:dyDescent="0.25">
      <c r="B16" s="18"/>
      <c r="C16" s="25" t="s">
        <v>79</v>
      </c>
      <c r="D16" s="20"/>
      <c r="E16" s="21"/>
      <c r="F16" s="24"/>
      <c r="G16" s="26">
        <f>SUM(G11:G15)</f>
        <v>29596.799999999999</v>
      </c>
    </row>
    <row r="17" spans="2:7" x14ac:dyDescent="0.25">
      <c r="B17" s="18"/>
      <c r="C17" s="25" t="s">
        <v>80</v>
      </c>
      <c r="D17" s="20"/>
      <c r="E17" s="21"/>
      <c r="F17" s="24"/>
      <c r="G17" s="26">
        <f>SUM(G9+G16)</f>
        <v>100614.2</v>
      </c>
    </row>
    <row r="18" spans="2:7" x14ac:dyDescent="0.25">
      <c r="B18" s="18"/>
      <c r="C18" s="25" t="s">
        <v>81</v>
      </c>
      <c r="D18" s="20"/>
      <c r="E18" s="21"/>
      <c r="F18" s="24"/>
      <c r="G18" s="26">
        <f>(G17/100)*18</f>
        <v>18110.556</v>
      </c>
    </row>
    <row r="19" spans="2:7" ht="15.75" thickBot="1" x14ac:dyDescent="0.3">
      <c r="B19" s="18"/>
      <c r="C19" s="25" t="s">
        <v>126</v>
      </c>
      <c r="D19" s="20"/>
      <c r="E19" s="21"/>
      <c r="F19" s="24"/>
      <c r="G19" s="26">
        <f>G17+G18</f>
        <v>118724.75599999999</v>
      </c>
    </row>
    <row r="20" spans="2:7" ht="15.75" thickBot="1" x14ac:dyDescent="0.3">
      <c r="B20" s="10" t="s">
        <v>17</v>
      </c>
      <c r="C20" s="11" t="s">
        <v>18</v>
      </c>
      <c r="D20" s="11" t="s">
        <v>19</v>
      </c>
      <c r="E20" s="12" t="s">
        <v>20</v>
      </c>
      <c r="F20" s="11" t="s">
        <v>46</v>
      </c>
      <c r="G20" s="13"/>
    </row>
    <row r="21" spans="2:7" ht="15.75" thickBot="1" x14ac:dyDescent="0.3">
      <c r="B21" s="15"/>
      <c r="C21" s="175" t="s">
        <v>124</v>
      </c>
      <c r="D21" s="176"/>
      <c r="E21" s="176"/>
      <c r="F21" s="176"/>
      <c r="G21" s="177"/>
    </row>
    <row r="22" spans="2:7" x14ac:dyDescent="0.25">
      <c r="B22" s="17" t="s">
        <v>23</v>
      </c>
      <c r="C22" s="184" t="s">
        <v>24</v>
      </c>
      <c r="D22" s="185"/>
      <c r="E22" s="185"/>
      <c r="F22" s="185"/>
      <c r="G22" s="186"/>
    </row>
    <row r="23" spans="2:7" x14ac:dyDescent="0.25">
      <c r="B23" s="18" t="s">
        <v>25</v>
      </c>
      <c r="C23" s="19" t="s">
        <v>122</v>
      </c>
      <c r="D23" s="20" t="s">
        <v>26</v>
      </c>
      <c r="E23" s="21">
        <v>19.3</v>
      </c>
      <c r="F23" s="22">
        <v>250</v>
      </c>
      <c r="G23" s="23">
        <f t="shared" ref="G23:G26" si="2">E23*F23</f>
        <v>4825</v>
      </c>
    </row>
    <row r="24" spans="2:7" x14ac:dyDescent="0.25">
      <c r="B24" s="18" t="s">
        <v>27</v>
      </c>
      <c r="C24" s="19" t="s">
        <v>121</v>
      </c>
      <c r="D24" s="20" t="s">
        <v>26</v>
      </c>
      <c r="E24" s="21">
        <v>0</v>
      </c>
      <c r="F24" s="22">
        <v>240</v>
      </c>
      <c r="G24" s="23">
        <f t="shared" si="2"/>
        <v>0</v>
      </c>
    </row>
    <row r="25" spans="2:7" x14ac:dyDescent="0.25">
      <c r="B25" s="18" t="s">
        <v>28</v>
      </c>
      <c r="C25" s="38" t="s">
        <v>50</v>
      </c>
      <c r="D25" s="39" t="s">
        <v>26</v>
      </c>
      <c r="E25" s="40">
        <f>(E23+E24)*0.1</f>
        <v>1.9300000000000002</v>
      </c>
      <c r="F25" s="41">
        <v>240</v>
      </c>
      <c r="G25" s="42">
        <f t="shared" si="2"/>
        <v>463.20000000000005</v>
      </c>
    </row>
    <row r="26" spans="2:7" x14ac:dyDescent="0.25">
      <c r="B26" s="18" t="s">
        <v>30</v>
      </c>
      <c r="C26" s="19" t="s">
        <v>54</v>
      </c>
      <c r="D26" s="39" t="s">
        <v>26</v>
      </c>
      <c r="E26" s="40">
        <f>(E24+E25)*0.02</f>
        <v>3.8600000000000002E-2</v>
      </c>
      <c r="F26" s="41">
        <v>650</v>
      </c>
      <c r="G26" s="42">
        <f t="shared" si="2"/>
        <v>25.09</v>
      </c>
    </row>
    <row r="27" spans="2:7" x14ac:dyDescent="0.25">
      <c r="B27" s="18"/>
      <c r="C27" s="25" t="s">
        <v>61</v>
      </c>
      <c r="D27" s="20"/>
      <c r="E27" s="21"/>
      <c r="F27" s="24"/>
      <c r="G27" s="26">
        <f>SUM(G23:G26)</f>
        <v>5313.29</v>
      </c>
    </row>
    <row r="28" spans="2:7" x14ac:dyDescent="0.25">
      <c r="B28" s="27" t="s">
        <v>32</v>
      </c>
      <c r="C28" s="181" t="s">
        <v>33</v>
      </c>
      <c r="D28" s="182"/>
      <c r="E28" s="182"/>
      <c r="F28" s="182"/>
      <c r="G28" s="183"/>
    </row>
    <row r="29" spans="2:7" x14ac:dyDescent="0.25">
      <c r="B29" s="18" t="s">
        <v>34</v>
      </c>
      <c r="C29" s="19" t="s">
        <v>35</v>
      </c>
      <c r="D29" s="20" t="s">
        <v>36</v>
      </c>
      <c r="E29" s="40">
        <f>(E23+E24)*0.01</f>
        <v>0.193</v>
      </c>
      <c r="F29" s="22">
        <v>600</v>
      </c>
      <c r="G29" s="23">
        <f>E29*F29</f>
        <v>115.8</v>
      </c>
    </row>
    <row r="30" spans="2:7" x14ac:dyDescent="0.25">
      <c r="B30" s="43" t="s">
        <v>37</v>
      </c>
      <c r="C30" s="38" t="s">
        <v>123</v>
      </c>
      <c r="D30" s="39" t="s">
        <v>38</v>
      </c>
      <c r="E30" s="40">
        <f>(E23+E24)*0.3</f>
        <v>5.79</v>
      </c>
      <c r="F30" s="41">
        <v>325</v>
      </c>
      <c r="G30" s="42">
        <f>E30*F30</f>
        <v>1881.75</v>
      </c>
    </row>
    <row r="31" spans="2:7" x14ac:dyDescent="0.25">
      <c r="B31" s="43" t="s">
        <v>39</v>
      </c>
      <c r="C31" s="38" t="s">
        <v>42</v>
      </c>
      <c r="D31" s="39" t="s">
        <v>26</v>
      </c>
      <c r="E31" s="40">
        <v>20</v>
      </c>
      <c r="F31" s="41">
        <v>16</v>
      </c>
      <c r="G31" s="42">
        <f t="shared" ref="G31:G33" si="3">E31*F31</f>
        <v>320</v>
      </c>
    </row>
    <row r="32" spans="2:7" x14ac:dyDescent="0.25">
      <c r="B32" s="43" t="s">
        <v>40</v>
      </c>
      <c r="C32" s="38" t="s">
        <v>88</v>
      </c>
      <c r="D32" s="39" t="s">
        <v>36</v>
      </c>
      <c r="E32" s="40">
        <v>3</v>
      </c>
      <c r="F32" s="41">
        <v>50</v>
      </c>
      <c r="G32" s="42">
        <f t="shared" si="3"/>
        <v>150</v>
      </c>
    </row>
    <row r="33" spans="2:7" x14ac:dyDescent="0.25">
      <c r="B33" s="43" t="s">
        <v>41</v>
      </c>
      <c r="C33" s="38" t="s">
        <v>44</v>
      </c>
      <c r="D33" s="39" t="s">
        <v>36</v>
      </c>
      <c r="E33" s="40">
        <f>E25*0.1</f>
        <v>0.19300000000000003</v>
      </c>
      <c r="F33" s="41">
        <v>680</v>
      </c>
      <c r="G33" s="42">
        <f t="shared" si="3"/>
        <v>131.24</v>
      </c>
    </row>
    <row r="34" spans="2:7" x14ac:dyDescent="0.25">
      <c r="B34" s="18"/>
      <c r="C34" s="25" t="s">
        <v>79</v>
      </c>
      <c r="D34" s="20"/>
      <c r="E34" s="21"/>
      <c r="F34" s="24"/>
      <c r="G34" s="26">
        <f>SUM(G29:G33)</f>
        <v>2598.79</v>
      </c>
    </row>
    <row r="35" spans="2:7" x14ac:dyDescent="0.25">
      <c r="B35" s="18"/>
      <c r="C35" s="25" t="s">
        <v>80</v>
      </c>
      <c r="D35" s="20"/>
      <c r="E35" s="21"/>
      <c r="F35" s="24"/>
      <c r="G35" s="26">
        <f>SUM(G27+G34)</f>
        <v>7912.08</v>
      </c>
    </row>
    <row r="36" spans="2:7" x14ac:dyDescent="0.25">
      <c r="B36" s="18"/>
      <c r="C36" s="25" t="s">
        <v>81</v>
      </c>
      <c r="D36" s="20"/>
      <c r="E36" s="21"/>
      <c r="F36" s="24"/>
      <c r="G36" s="26">
        <f>(G35/100)*18</f>
        <v>1424.1744000000001</v>
      </c>
    </row>
    <row r="37" spans="2:7" ht="15.75" thickBot="1" x14ac:dyDescent="0.3">
      <c r="B37" s="18"/>
      <c r="C37" s="25" t="s">
        <v>127</v>
      </c>
      <c r="D37" s="20"/>
      <c r="E37" s="21"/>
      <c r="F37" s="24"/>
      <c r="G37" s="26">
        <f>G35+G36</f>
        <v>9336.2543999999998</v>
      </c>
    </row>
    <row r="38" spans="2:7" ht="15.75" thickBot="1" x14ac:dyDescent="0.3">
      <c r="B38" s="10" t="s">
        <v>17</v>
      </c>
      <c r="C38" s="11" t="s">
        <v>18</v>
      </c>
      <c r="D38" s="11" t="s">
        <v>19</v>
      </c>
      <c r="E38" s="12" t="s">
        <v>20</v>
      </c>
      <c r="F38" s="11" t="s">
        <v>46</v>
      </c>
      <c r="G38" s="13"/>
    </row>
    <row r="39" spans="2:7" ht="15.75" thickBot="1" x14ac:dyDescent="0.3">
      <c r="B39" s="15"/>
      <c r="C39" s="175" t="s">
        <v>120</v>
      </c>
      <c r="D39" s="176"/>
      <c r="E39" s="176"/>
      <c r="F39" s="176"/>
      <c r="G39" s="177"/>
    </row>
    <row r="40" spans="2:7" x14ac:dyDescent="0.25">
      <c r="B40" s="17" t="s">
        <v>23</v>
      </c>
      <c r="C40" s="178" t="s">
        <v>24</v>
      </c>
      <c r="D40" s="179"/>
      <c r="E40" s="179"/>
      <c r="F40" s="179"/>
      <c r="G40" s="180"/>
    </row>
    <row r="41" spans="2:7" x14ac:dyDescent="0.25">
      <c r="B41" s="18" t="s">
        <v>25</v>
      </c>
      <c r="C41" s="19" t="s">
        <v>122</v>
      </c>
      <c r="D41" s="20" t="s">
        <v>26</v>
      </c>
      <c r="E41" s="21">
        <v>1.52</v>
      </c>
      <c r="F41" s="22">
        <v>250</v>
      </c>
      <c r="G41" s="23">
        <f t="shared" ref="G41:G44" si="4">E41*F41</f>
        <v>380</v>
      </c>
    </row>
    <row r="42" spans="2:7" x14ac:dyDescent="0.25">
      <c r="B42" s="18" t="s">
        <v>27</v>
      </c>
      <c r="C42" s="19" t="s">
        <v>121</v>
      </c>
      <c r="D42" s="20" t="s">
        <v>26</v>
      </c>
      <c r="E42" s="21">
        <v>11</v>
      </c>
      <c r="F42" s="22">
        <v>240</v>
      </c>
      <c r="G42" s="23">
        <f t="shared" si="4"/>
        <v>2640</v>
      </c>
    </row>
    <row r="43" spans="2:7" x14ac:dyDescent="0.25">
      <c r="B43" s="18" t="s">
        <v>28</v>
      </c>
      <c r="C43" s="38" t="s">
        <v>50</v>
      </c>
      <c r="D43" s="39" t="s">
        <v>26</v>
      </c>
      <c r="E43" s="40">
        <f>(E41+E42)*0.1</f>
        <v>1.252</v>
      </c>
      <c r="F43" s="41">
        <v>240</v>
      </c>
      <c r="G43" s="42">
        <f t="shared" si="4"/>
        <v>300.48</v>
      </c>
    </row>
    <row r="44" spans="2:7" x14ac:dyDescent="0.25">
      <c r="B44" s="18" t="s">
        <v>30</v>
      </c>
      <c r="C44" s="19" t="s">
        <v>54</v>
      </c>
      <c r="D44" s="39" t="s">
        <v>26</v>
      </c>
      <c r="E44" s="40">
        <f>(E42+E43)*0.02</f>
        <v>0.24504000000000001</v>
      </c>
      <c r="F44" s="41">
        <v>650</v>
      </c>
      <c r="G44" s="42">
        <f t="shared" si="4"/>
        <v>159.27600000000001</v>
      </c>
    </row>
    <row r="45" spans="2:7" x14ac:dyDescent="0.25">
      <c r="B45" s="18"/>
      <c r="C45" s="25" t="s">
        <v>61</v>
      </c>
      <c r="D45" s="20"/>
      <c r="E45" s="21"/>
      <c r="F45" s="24"/>
      <c r="G45" s="26">
        <f>SUM(G41:G44)</f>
        <v>3479.7559999999999</v>
      </c>
    </row>
    <row r="46" spans="2:7" x14ac:dyDescent="0.25">
      <c r="B46" s="27" t="s">
        <v>32</v>
      </c>
      <c r="C46" s="181" t="s">
        <v>33</v>
      </c>
      <c r="D46" s="182"/>
      <c r="E46" s="182"/>
      <c r="F46" s="182"/>
      <c r="G46" s="183"/>
    </row>
    <row r="47" spans="2:7" x14ac:dyDescent="0.25">
      <c r="B47" s="18" t="s">
        <v>34</v>
      </c>
      <c r="C47" s="19" t="s">
        <v>35</v>
      </c>
      <c r="D47" s="20" t="s">
        <v>36</v>
      </c>
      <c r="E47" s="40">
        <f>(E41+E42)*0.01</f>
        <v>0.12520000000000001</v>
      </c>
      <c r="F47" s="22">
        <v>600</v>
      </c>
      <c r="G47" s="23">
        <f>E47*F47</f>
        <v>75.12</v>
      </c>
    </row>
    <row r="48" spans="2:7" x14ac:dyDescent="0.25">
      <c r="B48" s="43" t="s">
        <v>37</v>
      </c>
      <c r="C48" s="38" t="s">
        <v>123</v>
      </c>
      <c r="D48" s="39" t="s">
        <v>38</v>
      </c>
      <c r="E48" s="40">
        <f>(E41+E42)*0.3</f>
        <v>3.7559999999999998</v>
      </c>
      <c r="F48" s="41">
        <v>325</v>
      </c>
      <c r="G48" s="42">
        <f>E48*F48</f>
        <v>1220.6999999999998</v>
      </c>
    </row>
    <row r="49" spans="2:7" x14ac:dyDescent="0.25">
      <c r="B49" s="43" t="s">
        <v>39</v>
      </c>
      <c r="C49" s="38" t="s">
        <v>42</v>
      </c>
      <c r="D49" s="39" t="s">
        <v>26</v>
      </c>
      <c r="E49" s="40">
        <v>2</v>
      </c>
      <c r="F49" s="41">
        <v>16</v>
      </c>
      <c r="G49" s="42">
        <f t="shared" ref="G49:G51" si="5">E49*F49</f>
        <v>32</v>
      </c>
    </row>
    <row r="50" spans="2:7" x14ac:dyDescent="0.25">
      <c r="B50" s="18" t="s">
        <v>40</v>
      </c>
      <c r="C50" s="38" t="s">
        <v>88</v>
      </c>
      <c r="D50" s="39" t="s">
        <v>36</v>
      </c>
      <c r="E50" s="40">
        <v>1</v>
      </c>
      <c r="F50" s="41">
        <v>50</v>
      </c>
      <c r="G50" s="42">
        <f t="shared" si="5"/>
        <v>50</v>
      </c>
    </row>
    <row r="51" spans="2:7" x14ac:dyDescent="0.25">
      <c r="B51" s="43" t="s">
        <v>41</v>
      </c>
      <c r="C51" s="38" t="s">
        <v>44</v>
      </c>
      <c r="D51" s="39" t="s">
        <v>36</v>
      </c>
      <c r="E51" s="40">
        <f>E43*0.1</f>
        <v>0.12520000000000001</v>
      </c>
      <c r="F51" s="41">
        <v>680</v>
      </c>
      <c r="G51" s="42">
        <f t="shared" si="5"/>
        <v>85.13600000000001</v>
      </c>
    </row>
    <row r="52" spans="2:7" x14ac:dyDescent="0.25">
      <c r="B52" s="18"/>
      <c r="C52" s="25" t="s">
        <v>79</v>
      </c>
      <c r="D52" s="20"/>
      <c r="E52" s="21"/>
      <c r="F52" s="24"/>
      <c r="G52" s="26">
        <f>SUM(G47:G51)</f>
        <v>1462.9559999999997</v>
      </c>
    </row>
    <row r="53" spans="2:7" x14ac:dyDescent="0.25">
      <c r="B53" s="18"/>
      <c r="C53" s="25" t="s">
        <v>80</v>
      </c>
      <c r="D53" s="20"/>
      <c r="E53" s="21"/>
      <c r="F53" s="24"/>
      <c r="G53" s="26">
        <f>SUM(G45+G52)</f>
        <v>4942.7119999999995</v>
      </c>
    </row>
    <row r="54" spans="2:7" x14ac:dyDescent="0.25">
      <c r="B54" s="18"/>
      <c r="C54" s="25" t="s">
        <v>81</v>
      </c>
      <c r="D54" s="20"/>
      <c r="E54" s="21"/>
      <c r="F54" s="24"/>
      <c r="G54" s="26">
        <f>(G53/100)*18</f>
        <v>889.68815999999993</v>
      </c>
    </row>
    <row r="55" spans="2:7" x14ac:dyDescent="0.25">
      <c r="B55" s="18"/>
      <c r="C55" s="25" t="s">
        <v>82</v>
      </c>
      <c r="D55" s="20"/>
      <c r="E55" s="21"/>
      <c r="F55" s="24"/>
      <c r="G55" s="26">
        <f>G53+G54</f>
        <v>5832.4001599999992</v>
      </c>
    </row>
    <row r="56" spans="2:7" x14ac:dyDescent="0.25">
      <c r="D56" s="6" t="s">
        <v>112</v>
      </c>
      <c r="E56" s="51" t="s">
        <v>113</v>
      </c>
      <c r="F56" s="51" t="s">
        <v>114</v>
      </c>
      <c r="G56" s="51" t="s">
        <v>115</v>
      </c>
    </row>
    <row r="57" spans="2:7" x14ac:dyDescent="0.25">
      <c r="D57" s="6">
        <v>3</v>
      </c>
      <c r="E57" s="51">
        <v>1</v>
      </c>
      <c r="F57" s="51">
        <v>1</v>
      </c>
      <c r="G57" s="51">
        <v>1</v>
      </c>
    </row>
    <row r="58" spans="2:7" x14ac:dyDescent="0.25">
      <c r="D58" s="6">
        <v>4</v>
      </c>
      <c r="E58" s="51"/>
      <c r="F58" s="51"/>
      <c r="G58" s="51">
        <v>1</v>
      </c>
    </row>
    <row r="59" spans="2:7" x14ac:dyDescent="0.25">
      <c r="D59" s="6">
        <v>5</v>
      </c>
      <c r="E59" s="51">
        <v>1</v>
      </c>
      <c r="F59" s="51">
        <v>1</v>
      </c>
      <c r="G59" s="51">
        <v>1</v>
      </c>
    </row>
    <row r="60" spans="2:7" x14ac:dyDescent="0.25">
      <c r="D60" s="6">
        <v>6</v>
      </c>
      <c r="E60" s="51">
        <v>1</v>
      </c>
      <c r="F60" s="51">
        <v>1</v>
      </c>
      <c r="G60" s="51">
        <v>1</v>
      </c>
    </row>
    <row r="61" spans="2:7" x14ac:dyDescent="0.25">
      <c r="D61" s="6">
        <v>7</v>
      </c>
      <c r="E61" s="51"/>
      <c r="F61" s="51"/>
      <c r="G61" s="51">
        <v>1</v>
      </c>
    </row>
    <row r="62" spans="2:7" x14ac:dyDescent="0.25">
      <c r="D62" s="6">
        <v>8</v>
      </c>
      <c r="E62" s="51">
        <v>1</v>
      </c>
      <c r="F62" s="51">
        <v>1</v>
      </c>
      <c r="G62" s="51">
        <v>1</v>
      </c>
    </row>
    <row r="63" spans="2:7" x14ac:dyDescent="0.25">
      <c r="D63" s="6">
        <v>9</v>
      </c>
      <c r="E63" s="51">
        <v>1</v>
      </c>
      <c r="F63" s="51">
        <v>1</v>
      </c>
      <c r="G63" s="51">
        <v>1</v>
      </c>
    </row>
    <row r="64" spans="2:7" x14ac:dyDescent="0.25">
      <c r="D64" s="6">
        <v>10</v>
      </c>
      <c r="E64" s="51">
        <v>1</v>
      </c>
      <c r="F64" s="51">
        <v>1</v>
      </c>
      <c r="G64" s="51">
        <v>1</v>
      </c>
    </row>
    <row r="65" spans="4:7" x14ac:dyDescent="0.25">
      <c r="D65" s="6">
        <v>11</v>
      </c>
      <c r="E65" s="51"/>
      <c r="F65" s="51"/>
      <c r="G65" s="51">
        <v>1</v>
      </c>
    </row>
    <row r="66" spans="4:7" x14ac:dyDescent="0.25">
      <c r="D66" s="6">
        <v>12</v>
      </c>
      <c r="E66" s="51"/>
      <c r="F66" s="51"/>
      <c r="G66" s="51">
        <v>1</v>
      </c>
    </row>
    <row r="67" spans="4:7" x14ac:dyDescent="0.25">
      <c r="D67" s="6">
        <v>13</v>
      </c>
      <c r="E67" s="51"/>
      <c r="F67" s="51"/>
      <c r="G67" s="51">
        <v>1</v>
      </c>
    </row>
    <row r="68" spans="4:7" x14ac:dyDescent="0.25">
      <c r="D68" s="6">
        <v>14</v>
      </c>
      <c r="E68" s="51"/>
      <c r="F68" s="51"/>
      <c r="G68" s="51">
        <v>1</v>
      </c>
    </row>
    <row r="69" spans="4:7" x14ac:dyDescent="0.25">
      <c r="D69" s="6">
        <v>15</v>
      </c>
      <c r="E69" s="51"/>
      <c r="F69" s="51"/>
      <c r="G69" s="51">
        <v>1</v>
      </c>
    </row>
    <row r="70" spans="4:7" ht="15.75" thickBot="1" x14ac:dyDescent="0.3">
      <c r="D70" s="7">
        <v>16</v>
      </c>
      <c r="E70" s="52">
        <v>1</v>
      </c>
      <c r="F70" s="52"/>
      <c r="G70" s="52">
        <v>1</v>
      </c>
    </row>
    <row r="71" spans="4:7" x14ac:dyDescent="0.25">
      <c r="D71" s="8">
        <v>17</v>
      </c>
      <c r="E71" s="53">
        <v>1</v>
      </c>
      <c r="F71" s="53">
        <v>1</v>
      </c>
      <c r="G71" s="53">
        <v>1</v>
      </c>
    </row>
    <row r="72" spans="4:7" x14ac:dyDescent="0.25">
      <c r="D72" s="6">
        <v>18</v>
      </c>
      <c r="E72" s="51">
        <v>1</v>
      </c>
      <c r="F72" s="51">
        <v>1</v>
      </c>
      <c r="G72" s="51">
        <v>1</v>
      </c>
    </row>
    <row r="73" spans="4:7" x14ac:dyDescent="0.25">
      <c r="D73" s="6">
        <v>19</v>
      </c>
      <c r="E73" s="51">
        <v>1</v>
      </c>
      <c r="F73" s="51">
        <v>1</v>
      </c>
      <c r="G73" s="51">
        <v>1</v>
      </c>
    </row>
    <row r="74" spans="4:7" x14ac:dyDescent="0.25">
      <c r="D74" s="6">
        <v>20</v>
      </c>
      <c r="E74" s="51"/>
      <c r="F74" s="51"/>
      <c r="G74" s="51">
        <v>1</v>
      </c>
    </row>
    <row r="75" spans="4:7" x14ac:dyDescent="0.25">
      <c r="D75" s="6">
        <v>21</v>
      </c>
      <c r="E75" s="51">
        <v>1</v>
      </c>
      <c r="F75" s="51">
        <v>1</v>
      </c>
      <c r="G75" s="51">
        <v>1</v>
      </c>
    </row>
    <row r="76" spans="4:7" x14ac:dyDescent="0.25">
      <c r="D76" s="6">
        <v>22</v>
      </c>
      <c r="E76" s="51"/>
      <c r="F76" s="51"/>
      <c r="G76" s="51">
        <v>1</v>
      </c>
    </row>
    <row r="77" spans="4:7" x14ac:dyDescent="0.25">
      <c r="D77" s="6">
        <v>23</v>
      </c>
      <c r="E77" s="51">
        <v>1</v>
      </c>
      <c r="F77" s="51">
        <v>1</v>
      </c>
      <c r="G77" s="51">
        <v>1</v>
      </c>
    </row>
    <row r="78" spans="4:7" x14ac:dyDescent="0.25">
      <c r="D78" s="6">
        <v>24</v>
      </c>
      <c r="E78" s="51">
        <v>1</v>
      </c>
      <c r="F78" s="51">
        <v>1</v>
      </c>
      <c r="G78" s="51">
        <v>1</v>
      </c>
    </row>
    <row r="79" spans="4:7" x14ac:dyDescent="0.25">
      <c r="D79" s="6">
        <v>25</v>
      </c>
      <c r="E79" s="51">
        <v>1</v>
      </c>
      <c r="F79" s="51">
        <v>1</v>
      </c>
      <c r="G79" s="51">
        <v>1</v>
      </c>
    </row>
    <row r="80" spans="4:7" x14ac:dyDescent="0.25">
      <c r="D80" s="6">
        <v>26</v>
      </c>
      <c r="E80" s="51">
        <v>1</v>
      </c>
      <c r="F80" s="51">
        <v>1</v>
      </c>
      <c r="G80" s="51">
        <v>1</v>
      </c>
    </row>
    <row r="81" spans="3:7" x14ac:dyDescent="0.25">
      <c r="D81" s="6">
        <v>27</v>
      </c>
      <c r="E81" s="51"/>
      <c r="F81" s="51"/>
      <c r="G81" s="51">
        <v>1</v>
      </c>
    </row>
    <row r="82" spans="3:7" x14ac:dyDescent="0.25">
      <c r="D82" s="6">
        <v>28</v>
      </c>
      <c r="E82" s="51">
        <v>1</v>
      </c>
      <c r="F82" s="51">
        <v>1</v>
      </c>
      <c r="G82" s="51">
        <v>1</v>
      </c>
    </row>
    <row r="83" spans="3:7" x14ac:dyDescent="0.25">
      <c r="D83" s="6">
        <v>29</v>
      </c>
      <c r="E83" s="51"/>
      <c r="F83" s="51"/>
      <c r="G83" s="51"/>
    </row>
    <row r="84" spans="3:7" x14ac:dyDescent="0.25">
      <c r="D84" s="57">
        <v>30</v>
      </c>
      <c r="E84" s="54"/>
      <c r="F84" s="54"/>
      <c r="G84" s="54"/>
    </row>
    <row r="85" spans="3:7" x14ac:dyDescent="0.25">
      <c r="C85" s="58" t="s">
        <v>118</v>
      </c>
      <c r="D85" s="58"/>
      <c r="E85" s="58">
        <f>SUM(E57:E84)</f>
        <v>16</v>
      </c>
      <c r="F85" s="58">
        <f>SUM(F57:F84)</f>
        <v>15</v>
      </c>
      <c r="G85" s="58">
        <f>SUM(G57:G84)</f>
        <v>26</v>
      </c>
    </row>
    <row r="86" spans="3:7" x14ac:dyDescent="0.25">
      <c r="C86" s="58" t="s">
        <v>117</v>
      </c>
      <c r="D86" s="58"/>
      <c r="E86" s="30">
        <f>G19</f>
        <v>118724.75599999999</v>
      </c>
      <c r="F86" s="60">
        <f>G37</f>
        <v>9336.2543999999998</v>
      </c>
      <c r="G86" s="60">
        <f>G55</f>
        <v>5832.4001599999992</v>
      </c>
    </row>
    <row r="87" spans="3:7" x14ac:dyDescent="0.25">
      <c r="C87" s="25" t="s">
        <v>119</v>
      </c>
      <c r="D87" s="58"/>
      <c r="E87" s="58">
        <f>E85*E86</f>
        <v>1899596.0959999999</v>
      </c>
      <c r="F87" s="58">
        <f>F85*F86</f>
        <v>140043.81599999999</v>
      </c>
      <c r="G87" s="58">
        <f>G85*G86</f>
        <v>151642.40415999998</v>
      </c>
    </row>
    <row r="88" spans="3:7" x14ac:dyDescent="0.25">
      <c r="C88" s="25" t="s">
        <v>82</v>
      </c>
      <c r="D88" s="58"/>
      <c r="E88" s="58"/>
      <c r="F88" s="58"/>
      <c r="G88" s="58">
        <f>E87+F87+G87</f>
        <v>2191282.3161599999</v>
      </c>
    </row>
    <row r="92" spans="3:7" x14ac:dyDescent="0.25">
      <c r="G92">
        <v>2191282.3161599999</v>
      </c>
    </row>
    <row r="95" spans="3:7" x14ac:dyDescent="0.25">
      <c r="D95" t="s">
        <v>138</v>
      </c>
      <c r="E95">
        <f>(E5+E6)*E85</f>
        <v>4096</v>
      </c>
      <c r="F95">
        <f>E23*F85</f>
        <v>289.5</v>
      </c>
      <c r="G95">
        <f>(E41+E42)*G85</f>
        <v>325.52</v>
      </c>
    </row>
    <row r="96" spans="3:7" x14ac:dyDescent="0.25">
      <c r="G96">
        <f>E95+F95+G95</f>
        <v>4711.0200000000004</v>
      </c>
    </row>
  </sheetData>
  <mergeCells count="10">
    <mergeCell ref="C46:G46"/>
    <mergeCell ref="C21:G21"/>
    <mergeCell ref="C22:G22"/>
    <mergeCell ref="C28:G28"/>
    <mergeCell ref="C1:G1"/>
    <mergeCell ref="C3:G3"/>
    <mergeCell ref="C4:G4"/>
    <mergeCell ref="C10:G10"/>
    <mergeCell ref="C39:G39"/>
    <mergeCell ref="C40:G4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8"/>
  <sheetViews>
    <sheetView topLeftCell="A13" workbookViewId="0">
      <selection activeCell="E38" activeCellId="1" sqref="C26:E38 E38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5.28515625" customWidth="1"/>
    <col min="5" max="6" width="15.7109375" customWidth="1"/>
  </cols>
  <sheetData>
    <row r="1" spans="1:10" ht="57" customHeight="1" thickBot="1" x14ac:dyDescent="0.35">
      <c r="B1" s="174" t="s">
        <v>99</v>
      </c>
      <c r="C1" s="174"/>
      <c r="D1" s="174"/>
      <c r="E1" s="174"/>
      <c r="F1" s="174"/>
    </row>
    <row r="2" spans="1:10" ht="15.75" thickBot="1" x14ac:dyDescent="0.3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46</v>
      </c>
      <c r="F2" s="13"/>
    </row>
    <row r="3" spans="1:10" ht="14.25" customHeight="1" thickBot="1" x14ac:dyDescent="0.3">
      <c r="A3" s="15"/>
      <c r="B3" s="175" t="s">
        <v>98</v>
      </c>
      <c r="C3" s="176"/>
      <c r="D3" s="176"/>
      <c r="E3" s="176"/>
      <c r="F3" s="177"/>
    </row>
    <row r="4" spans="1:10" x14ac:dyDescent="0.25">
      <c r="A4" s="17" t="s">
        <v>23</v>
      </c>
      <c r="B4" s="184" t="s">
        <v>24</v>
      </c>
      <c r="C4" s="185"/>
      <c r="D4" s="185"/>
      <c r="E4" s="185"/>
      <c r="F4" s="186"/>
      <c r="I4" t="s">
        <v>95</v>
      </c>
      <c r="J4" t="s">
        <v>96</v>
      </c>
    </row>
    <row r="5" spans="1:10" x14ac:dyDescent="0.25">
      <c r="A5" s="18" t="s">
        <v>25</v>
      </c>
      <c r="B5" s="19" t="s">
        <v>107</v>
      </c>
      <c r="C5" s="20" t="s">
        <v>26</v>
      </c>
      <c r="D5" s="21">
        <v>1996.4</v>
      </c>
      <c r="E5" s="22">
        <v>250</v>
      </c>
      <c r="F5" s="23">
        <f t="shared" ref="F5" si="0">D5*E5</f>
        <v>499100</v>
      </c>
      <c r="H5" s="46"/>
      <c r="I5" s="46">
        <v>4258.22</v>
      </c>
      <c r="J5" s="46">
        <v>1996.4</v>
      </c>
    </row>
    <row r="6" spans="1:10" x14ac:dyDescent="0.25">
      <c r="A6" s="18" t="s">
        <v>27</v>
      </c>
      <c r="B6" s="19" t="s">
        <v>108</v>
      </c>
      <c r="C6" s="20" t="s">
        <v>26</v>
      </c>
      <c r="D6" s="21">
        <v>4258.22</v>
      </c>
      <c r="E6" s="22">
        <v>240</v>
      </c>
      <c r="F6" s="23">
        <f t="shared" ref="F6:F7" si="1">D6*E6</f>
        <v>1021972.8</v>
      </c>
      <c r="H6" s="47"/>
      <c r="I6" s="47"/>
      <c r="J6" s="47"/>
    </row>
    <row r="7" spans="1:10" x14ac:dyDescent="0.25">
      <c r="A7" s="18" t="s">
        <v>28</v>
      </c>
      <c r="B7" s="38" t="s">
        <v>50</v>
      </c>
      <c r="C7" s="39" t="s">
        <v>26</v>
      </c>
      <c r="D7" s="40">
        <f>(D5+D6)*0.1</f>
        <v>625.4620000000001</v>
      </c>
      <c r="E7" s="41">
        <v>240</v>
      </c>
      <c r="F7" s="42">
        <f t="shared" si="1"/>
        <v>150110.88000000003</v>
      </c>
    </row>
    <row r="8" spans="1:10" x14ac:dyDescent="0.25">
      <c r="A8" s="18" t="s">
        <v>30</v>
      </c>
      <c r="B8" s="19" t="s">
        <v>54</v>
      </c>
      <c r="C8" s="39" t="s">
        <v>26</v>
      </c>
      <c r="D8" s="40">
        <f>(D6+D7)*0.02</f>
        <v>97.67364000000002</v>
      </c>
      <c r="E8" s="41">
        <v>650</v>
      </c>
      <c r="F8" s="42">
        <f t="shared" ref="F8" si="2">D8*E8</f>
        <v>63487.866000000016</v>
      </c>
    </row>
    <row r="9" spans="1:10" x14ac:dyDescent="0.25">
      <c r="A9" s="18"/>
      <c r="B9" s="25" t="s">
        <v>61</v>
      </c>
      <c r="C9" s="20"/>
      <c r="D9" s="21"/>
      <c r="E9" s="24"/>
      <c r="F9" s="26">
        <f>SUM(F5:F8)</f>
        <v>1734671.5460000001</v>
      </c>
      <c r="H9" s="47"/>
      <c r="I9" s="47"/>
      <c r="J9" s="47"/>
    </row>
    <row r="10" spans="1:10" ht="14.25" customHeight="1" x14ac:dyDescent="0.25">
      <c r="A10" s="27" t="s">
        <v>32</v>
      </c>
      <c r="B10" s="181" t="s">
        <v>33</v>
      </c>
      <c r="C10" s="182"/>
      <c r="D10" s="182"/>
      <c r="E10" s="182"/>
      <c r="F10" s="183"/>
      <c r="H10" s="47"/>
      <c r="I10" s="47"/>
      <c r="J10" s="47"/>
    </row>
    <row r="11" spans="1:10" x14ac:dyDescent="0.25">
      <c r="A11" s="18" t="s">
        <v>34</v>
      </c>
      <c r="B11" s="19" t="s">
        <v>35</v>
      </c>
      <c r="C11" s="20" t="s">
        <v>36</v>
      </c>
      <c r="D11" s="40">
        <f>(D5+D6)*0.01</f>
        <v>62.546200000000006</v>
      </c>
      <c r="E11" s="22">
        <v>600</v>
      </c>
      <c r="F11" s="23">
        <f>D11*E11</f>
        <v>37527.72</v>
      </c>
      <c r="H11" s="47"/>
      <c r="I11" s="47"/>
      <c r="J11" s="47"/>
    </row>
    <row r="12" spans="1:10" x14ac:dyDescent="0.25">
      <c r="A12" s="43" t="s">
        <v>37</v>
      </c>
      <c r="B12" s="38" t="s">
        <v>100</v>
      </c>
      <c r="C12" s="39" t="s">
        <v>38</v>
      </c>
      <c r="D12" s="40">
        <f>(D5+D6)*0.3</f>
        <v>1876.3860000000002</v>
      </c>
      <c r="E12" s="41">
        <v>325</v>
      </c>
      <c r="F12" s="42">
        <f>D12*E12</f>
        <v>609825.45000000007</v>
      </c>
      <c r="H12" s="47"/>
      <c r="I12" s="47"/>
      <c r="J12" s="47"/>
    </row>
    <row r="13" spans="1:10" x14ac:dyDescent="0.25">
      <c r="A13" s="43" t="s">
        <v>39</v>
      </c>
      <c r="B13" s="38" t="s">
        <v>42</v>
      </c>
      <c r="C13" s="39" t="s">
        <v>26</v>
      </c>
      <c r="D13" s="40">
        <v>600</v>
      </c>
      <c r="E13" s="41">
        <v>16</v>
      </c>
      <c r="F13" s="42">
        <f t="shared" ref="F13:F15" si="3">D13*E13</f>
        <v>9600</v>
      </c>
    </row>
    <row r="14" spans="1:10" x14ac:dyDescent="0.25">
      <c r="A14" s="43" t="s">
        <v>40</v>
      </c>
      <c r="B14" s="38" t="s">
        <v>88</v>
      </c>
      <c r="C14" s="39" t="s">
        <v>36</v>
      </c>
      <c r="D14" s="40">
        <v>200</v>
      </c>
      <c r="E14" s="41">
        <v>50</v>
      </c>
      <c r="F14" s="42">
        <f t="shared" si="3"/>
        <v>10000</v>
      </c>
    </row>
    <row r="15" spans="1:10" x14ac:dyDescent="0.25">
      <c r="A15" s="43" t="s">
        <v>43</v>
      </c>
      <c r="B15" s="38" t="s">
        <v>44</v>
      </c>
      <c r="C15" s="39" t="s">
        <v>36</v>
      </c>
      <c r="D15" s="40">
        <f>D7*0.1</f>
        <v>62.546200000000013</v>
      </c>
      <c r="E15" s="41">
        <v>680</v>
      </c>
      <c r="F15" s="42">
        <f t="shared" si="3"/>
        <v>42531.416000000012</v>
      </c>
    </row>
    <row r="16" spans="1:10" x14ac:dyDescent="0.25">
      <c r="A16" s="43" t="s">
        <v>65</v>
      </c>
      <c r="B16" s="38" t="s">
        <v>77</v>
      </c>
      <c r="C16" s="39" t="s">
        <v>78</v>
      </c>
      <c r="D16" s="40">
        <v>5</v>
      </c>
      <c r="E16" s="41">
        <v>3000</v>
      </c>
      <c r="F16" s="42">
        <f t="shared" ref="F16" si="4">D16*E16</f>
        <v>15000</v>
      </c>
    </row>
    <row r="17" spans="1:6" x14ac:dyDescent="0.25">
      <c r="A17" s="18"/>
      <c r="B17" s="25" t="s">
        <v>79</v>
      </c>
      <c r="C17" s="20"/>
      <c r="D17" s="21"/>
      <c r="E17" s="24"/>
      <c r="F17" s="26">
        <f>SUM(F11:F16)</f>
        <v>724484.58600000001</v>
      </c>
    </row>
    <row r="18" spans="1:6" x14ac:dyDescent="0.25">
      <c r="A18" s="18"/>
      <c r="B18" s="25" t="s">
        <v>80</v>
      </c>
      <c r="C18" s="20"/>
      <c r="D18" s="21"/>
      <c r="E18" s="24"/>
      <c r="F18" s="26">
        <f>SUM(F9+F17)</f>
        <v>2459156.1320000002</v>
      </c>
    </row>
    <row r="19" spans="1:6" x14ac:dyDescent="0.25">
      <c r="A19" s="18"/>
      <c r="B19" s="25" t="s">
        <v>81</v>
      </c>
      <c r="C19" s="20"/>
      <c r="D19" s="21"/>
      <c r="E19" s="24"/>
      <c r="F19" s="26">
        <v>442648.10376000003</v>
      </c>
    </row>
    <row r="20" spans="1:6" x14ac:dyDescent="0.25">
      <c r="A20" s="18"/>
      <c r="B20" s="25" t="s">
        <v>82</v>
      </c>
      <c r="C20" s="20"/>
      <c r="D20" s="21"/>
      <c r="E20" s="24"/>
      <c r="F20" s="26">
        <f>F18+F19</f>
        <v>2901804.2357600001</v>
      </c>
    </row>
    <row r="21" spans="1:6" x14ac:dyDescent="0.25">
      <c r="B21" s="32"/>
      <c r="C21" s="28"/>
      <c r="D21" s="33"/>
      <c r="E21" s="28"/>
      <c r="F21" s="28"/>
    </row>
    <row r="22" spans="1:6" x14ac:dyDescent="0.25">
      <c r="B22" s="34"/>
      <c r="C22" s="28"/>
      <c r="D22" s="33"/>
      <c r="E22" s="28"/>
      <c r="F22" s="34"/>
    </row>
    <row r="23" spans="1:6" x14ac:dyDescent="0.25">
      <c r="B23" s="35"/>
      <c r="C23" s="28"/>
      <c r="D23" s="33"/>
      <c r="E23" s="28"/>
      <c r="F23" s="35"/>
    </row>
    <row r="24" spans="1:6" x14ac:dyDescent="0.25">
      <c r="B24" s="32"/>
      <c r="C24" s="28"/>
      <c r="D24" s="29"/>
      <c r="E24" s="28"/>
      <c r="F24" s="35"/>
    </row>
    <row r="25" spans="1:6" x14ac:dyDescent="0.25">
      <c r="B25" s="45"/>
      <c r="F25" s="28"/>
    </row>
    <row r="26" spans="1:6" x14ac:dyDescent="0.25">
      <c r="B26" s="36"/>
      <c r="D26" s="49" t="s">
        <v>95</v>
      </c>
      <c r="E26" s="49" t="s">
        <v>96</v>
      </c>
      <c r="F26" s="28"/>
    </row>
    <row r="27" spans="1:6" x14ac:dyDescent="0.25">
      <c r="B27" s="32"/>
      <c r="C27" s="46" t="s">
        <v>89</v>
      </c>
      <c r="D27" s="46"/>
      <c r="E27" s="46"/>
      <c r="F27" s="28"/>
    </row>
    <row r="28" spans="1:6" x14ac:dyDescent="0.25">
      <c r="C28" s="47"/>
      <c r="D28" s="47">
        <v>10.55</v>
      </c>
      <c r="E28" s="47">
        <v>12.1</v>
      </c>
    </row>
    <row r="29" spans="1:6" x14ac:dyDescent="0.25">
      <c r="C29" t="s">
        <v>97</v>
      </c>
      <c r="D29">
        <v>136.13</v>
      </c>
    </row>
    <row r="30" spans="1:6" x14ac:dyDescent="0.25">
      <c r="B30" s="37"/>
      <c r="D30">
        <v>47.74</v>
      </c>
      <c r="E30">
        <v>13.78</v>
      </c>
    </row>
    <row r="31" spans="1:6" x14ac:dyDescent="0.25">
      <c r="C31" t="s">
        <v>90</v>
      </c>
      <c r="D31">
        <v>151.37</v>
      </c>
    </row>
    <row r="32" spans="1:6" x14ac:dyDescent="0.25">
      <c r="D32">
        <v>47.74</v>
      </c>
      <c r="E32">
        <v>13.78</v>
      </c>
    </row>
    <row r="33" spans="3:5" x14ac:dyDescent="0.25">
      <c r="C33" t="s">
        <v>91</v>
      </c>
      <c r="D33">
        <v>153.84</v>
      </c>
    </row>
    <row r="34" spans="3:5" x14ac:dyDescent="0.25">
      <c r="C34" t="s">
        <v>92</v>
      </c>
      <c r="D34">
        <v>115.2</v>
      </c>
      <c r="E34">
        <v>15.37</v>
      </c>
    </row>
    <row r="35" spans="3:5" x14ac:dyDescent="0.25">
      <c r="C35" t="s">
        <v>93</v>
      </c>
      <c r="D35">
        <v>115.2</v>
      </c>
      <c r="E35">
        <v>15.37</v>
      </c>
    </row>
    <row r="36" spans="3:5" x14ac:dyDescent="0.25">
      <c r="C36" s="46" t="s">
        <v>130</v>
      </c>
      <c r="D36" s="46">
        <v>1675.42</v>
      </c>
      <c r="E36" s="46">
        <v>773.52</v>
      </c>
    </row>
    <row r="37" spans="3:5" x14ac:dyDescent="0.25">
      <c r="C37" s="47" t="s">
        <v>94</v>
      </c>
      <c r="D37">
        <v>1805.03</v>
      </c>
      <c r="E37">
        <v>1152.48</v>
      </c>
    </row>
    <row r="38" spans="3:5" x14ac:dyDescent="0.25">
      <c r="C38" s="48" t="s">
        <v>15</v>
      </c>
      <c r="D38" s="48">
        <f>SUM(D28:D37)</f>
        <v>4258.22</v>
      </c>
      <c r="E38" s="48">
        <f>SUM(E28:E37)</f>
        <v>1996.4</v>
      </c>
    </row>
  </sheetData>
  <mergeCells count="4">
    <mergeCell ref="B1:F1"/>
    <mergeCell ref="B3:F3"/>
    <mergeCell ref="B4:F4"/>
    <mergeCell ref="B10:F1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M21" sqref="M21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1"/>
  <sheetViews>
    <sheetView topLeftCell="E19" workbookViewId="0">
      <selection activeCell="E29" sqref="E29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5.28515625" customWidth="1"/>
    <col min="5" max="6" width="15.7109375" customWidth="1"/>
  </cols>
  <sheetData>
    <row r="1" spans="1:9" ht="57" customHeight="1" thickBot="1" x14ac:dyDescent="0.35">
      <c r="B1" s="174" t="s">
        <v>128</v>
      </c>
      <c r="C1" s="174"/>
      <c r="D1" s="174"/>
      <c r="E1" s="174"/>
      <c r="F1" s="174"/>
    </row>
    <row r="2" spans="1:9" ht="15.75" thickBot="1" x14ac:dyDescent="0.3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46</v>
      </c>
      <c r="F2" s="13"/>
    </row>
    <row r="3" spans="1:9" ht="14.25" customHeight="1" thickBot="1" x14ac:dyDescent="0.3">
      <c r="A3" s="15"/>
      <c r="B3" s="175" t="s">
        <v>103</v>
      </c>
      <c r="C3" s="176"/>
      <c r="D3" s="176"/>
      <c r="E3" s="176"/>
      <c r="F3" s="177"/>
    </row>
    <row r="4" spans="1:9" x14ac:dyDescent="0.25">
      <c r="A4" s="17" t="s">
        <v>23</v>
      </c>
      <c r="B4" s="178" t="s">
        <v>24</v>
      </c>
      <c r="C4" s="179"/>
      <c r="D4" s="179"/>
      <c r="E4" s="179"/>
      <c r="F4" s="180"/>
      <c r="H4" t="s">
        <v>95</v>
      </c>
      <c r="I4" t="s">
        <v>96</v>
      </c>
    </row>
    <row r="5" spans="1:9" x14ac:dyDescent="0.25">
      <c r="A5" s="18" t="s">
        <v>25</v>
      </c>
      <c r="B5" s="19" t="s">
        <v>109</v>
      </c>
      <c r="C5" s="20" t="s">
        <v>26</v>
      </c>
      <c r="D5" s="21">
        <v>307.2</v>
      </c>
      <c r="E5" s="22">
        <v>250</v>
      </c>
      <c r="F5" s="23">
        <f t="shared" ref="F5:F8" si="0">D5*E5</f>
        <v>76800</v>
      </c>
      <c r="H5" s="46">
        <v>307.2</v>
      </c>
      <c r="I5" s="48">
        <v>138.6</v>
      </c>
    </row>
    <row r="6" spans="1:9" x14ac:dyDescent="0.25">
      <c r="A6" s="18" t="s">
        <v>27</v>
      </c>
      <c r="B6" s="19" t="s">
        <v>110</v>
      </c>
      <c r="C6" s="20" t="s">
        <v>26</v>
      </c>
      <c r="D6" s="21">
        <v>138.6</v>
      </c>
      <c r="E6" s="22">
        <v>240</v>
      </c>
      <c r="F6" s="23">
        <f t="shared" si="0"/>
        <v>33264</v>
      </c>
      <c r="H6" s="47"/>
      <c r="I6" s="47"/>
    </row>
    <row r="7" spans="1:9" x14ac:dyDescent="0.25">
      <c r="A7" s="18" t="s">
        <v>28</v>
      </c>
      <c r="B7" s="38" t="s">
        <v>50</v>
      </c>
      <c r="C7" s="39" t="s">
        <v>26</v>
      </c>
      <c r="D7" s="40">
        <f>(D5+D6)*0.1</f>
        <v>44.58</v>
      </c>
      <c r="E7" s="41">
        <v>240</v>
      </c>
      <c r="F7" s="42">
        <f t="shared" si="0"/>
        <v>10699.199999999999</v>
      </c>
    </row>
    <row r="8" spans="1:9" x14ac:dyDescent="0.25">
      <c r="A8" s="18" t="s">
        <v>30</v>
      </c>
      <c r="B8" s="19" t="s">
        <v>54</v>
      </c>
      <c r="C8" s="39" t="s">
        <v>26</v>
      </c>
      <c r="D8" s="40">
        <f>(D6+D7)*0.02</f>
        <v>3.6636000000000002</v>
      </c>
      <c r="E8" s="41">
        <v>650</v>
      </c>
      <c r="F8" s="42">
        <f t="shared" si="0"/>
        <v>2381.34</v>
      </c>
    </row>
    <row r="9" spans="1:9" x14ac:dyDescent="0.25">
      <c r="A9" s="18"/>
      <c r="B9" s="25" t="s">
        <v>61</v>
      </c>
      <c r="C9" s="20"/>
      <c r="D9" s="21"/>
      <c r="E9" s="24"/>
      <c r="F9" s="26">
        <f>SUM(F5:F8)</f>
        <v>123144.54</v>
      </c>
      <c r="H9" s="47"/>
      <c r="I9" s="47"/>
    </row>
    <row r="10" spans="1:9" ht="14.25" customHeight="1" x14ac:dyDescent="0.25">
      <c r="A10" s="27" t="s">
        <v>32</v>
      </c>
      <c r="B10" s="181" t="s">
        <v>33</v>
      </c>
      <c r="C10" s="182"/>
      <c r="D10" s="182"/>
      <c r="E10" s="182"/>
      <c r="F10" s="183"/>
      <c r="H10" s="47"/>
      <c r="I10" s="47"/>
    </row>
    <row r="11" spans="1:9" x14ac:dyDescent="0.25">
      <c r="A11" s="18" t="s">
        <v>34</v>
      </c>
      <c r="B11" s="19" t="s">
        <v>35</v>
      </c>
      <c r="C11" s="20" t="s">
        <v>36</v>
      </c>
      <c r="D11" s="40">
        <f>(D5+D6)*0.01</f>
        <v>4.4579999999999993</v>
      </c>
      <c r="E11" s="22">
        <v>600</v>
      </c>
      <c r="F11" s="23">
        <f>D11*E11</f>
        <v>2674.7999999999997</v>
      </c>
      <c r="H11" s="47"/>
      <c r="I11" s="47"/>
    </row>
    <row r="12" spans="1:9" x14ac:dyDescent="0.25">
      <c r="A12" s="43" t="s">
        <v>37</v>
      </c>
      <c r="B12" s="38" t="s">
        <v>133</v>
      </c>
      <c r="C12" s="39" t="s">
        <v>38</v>
      </c>
      <c r="D12" s="40">
        <f>(D5+D6)*0.3</f>
        <v>133.73999999999998</v>
      </c>
      <c r="E12" s="41">
        <v>325</v>
      </c>
      <c r="F12" s="42">
        <f>D12*E12</f>
        <v>43465.499999999993</v>
      </c>
      <c r="H12" s="47"/>
      <c r="I12" s="47"/>
    </row>
    <row r="13" spans="1:9" x14ac:dyDescent="0.25">
      <c r="A13" s="43" t="s">
        <v>39</v>
      </c>
      <c r="B13" s="38" t="s">
        <v>42</v>
      </c>
      <c r="C13" s="39" t="s">
        <v>26</v>
      </c>
      <c r="D13" s="40">
        <v>50</v>
      </c>
      <c r="E13" s="41">
        <v>16</v>
      </c>
      <c r="F13" s="42">
        <f t="shared" ref="F13:F16" si="1">D13*E13</f>
        <v>800</v>
      </c>
    </row>
    <row r="14" spans="1:9" x14ac:dyDescent="0.25">
      <c r="A14" s="43" t="s">
        <v>40</v>
      </c>
      <c r="B14" s="38" t="s">
        <v>88</v>
      </c>
      <c r="C14" s="39" t="s">
        <v>36</v>
      </c>
      <c r="D14" s="40">
        <v>20</v>
      </c>
      <c r="E14" s="41">
        <v>50</v>
      </c>
      <c r="F14" s="42">
        <f t="shared" si="1"/>
        <v>1000</v>
      </c>
    </row>
    <row r="15" spans="1:9" x14ac:dyDescent="0.25">
      <c r="A15" s="43" t="s">
        <v>43</v>
      </c>
      <c r="B15" s="38" t="s">
        <v>44</v>
      </c>
      <c r="C15" s="39" t="s">
        <v>36</v>
      </c>
      <c r="D15" s="40">
        <f>D7*0.1</f>
        <v>4.4580000000000002</v>
      </c>
      <c r="E15" s="41">
        <v>680</v>
      </c>
      <c r="F15" s="42">
        <f t="shared" si="1"/>
        <v>3031.44</v>
      </c>
    </row>
    <row r="16" spans="1:9" x14ac:dyDescent="0.25">
      <c r="A16" s="43" t="s">
        <v>65</v>
      </c>
      <c r="B16" s="38" t="s">
        <v>77</v>
      </c>
      <c r="C16" s="39" t="s">
        <v>78</v>
      </c>
      <c r="D16" s="40">
        <v>5</v>
      </c>
      <c r="E16" s="41">
        <v>3000</v>
      </c>
      <c r="F16" s="42">
        <f t="shared" si="1"/>
        <v>15000</v>
      </c>
    </row>
    <row r="17" spans="1:6" x14ac:dyDescent="0.25">
      <c r="A17" s="18"/>
      <c r="B17" s="25" t="s">
        <v>79</v>
      </c>
      <c r="C17" s="20"/>
      <c r="D17" s="21"/>
      <c r="E17" s="24"/>
      <c r="F17" s="26">
        <f>SUM(F11:F16)</f>
        <v>65971.739999999991</v>
      </c>
    </row>
    <row r="18" spans="1:6" x14ac:dyDescent="0.25">
      <c r="A18" s="18"/>
      <c r="B18" s="25" t="s">
        <v>80</v>
      </c>
      <c r="C18" s="20"/>
      <c r="D18" s="21"/>
      <c r="E18" s="24"/>
      <c r="F18" s="26">
        <f>SUM(F9+F17)</f>
        <v>189116.27999999997</v>
      </c>
    </row>
    <row r="19" spans="1:6" x14ac:dyDescent="0.25">
      <c r="A19" s="18"/>
      <c r="B19" s="25" t="s">
        <v>81</v>
      </c>
      <c r="C19" s="20"/>
      <c r="D19" s="21"/>
      <c r="E19" s="24"/>
      <c r="F19" s="26">
        <v>34040.930399999997</v>
      </c>
    </row>
    <row r="20" spans="1:6" x14ac:dyDescent="0.25">
      <c r="A20" s="18"/>
      <c r="B20" s="25" t="s">
        <v>82</v>
      </c>
      <c r="C20" s="20"/>
      <c r="D20" s="21"/>
      <c r="E20" s="24"/>
      <c r="F20" s="26">
        <f>F18+F19</f>
        <v>223157.21039999998</v>
      </c>
    </row>
    <row r="21" spans="1:6" x14ac:dyDescent="0.25">
      <c r="B21" s="32"/>
      <c r="C21" s="28"/>
      <c r="D21" s="33"/>
      <c r="E21" s="28"/>
      <c r="F21" s="28"/>
    </row>
    <row r="22" spans="1:6" x14ac:dyDescent="0.25">
      <c r="B22" s="34"/>
      <c r="C22" s="28"/>
      <c r="D22" s="33"/>
      <c r="E22" s="28"/>
      <c r="F22" s="34"/>
    </row>
    <row r="23" spans="1:6" x14ac:dyDescent="0.25">
      <c r="B23" s="45"/>
      <c r="F23" s="28"/>
    </row>
    <row r="24" spans="1:6" x14ac:dyDescent="0.25">
      <c r="B24" s="36"/>
      <c r="D24" s="49" t="s">
        <v>95</v>
      </c>
      <c r="E24" s="49" t="s">
        <v>96</v>
      </c>
      <c r="F24" s="28"/>
    </row>
    <row r="25" spans="1:6" x14ac:dyDescent="0.25">
      <c r="B25" s="32"/>
      <c r="C25" s="46" t="s">
        <v>104</v>
      </c>
      <c r="D25" s="46">
        <v>124.1</v>
      </c>
      <c r="E25" s="46">
        <v>36</v>
      </c>
      <c r="F25" s="28"/>
    </row>
    <row r="26" spans="1:6" x14ac:dyDescent="0.25">
      <c r="C26" s="47"/>
      <c r="D26" s="47"/>
      <c r="E26" s="47"/>
    </row>
    <row r="27" spans="1:6" ht="30" x14ac:dyDescent="0.25">
      <c r="C27" s="50" t="s">
        <v>105</v>
      </c>
      <c r="D27">
        <v>115.3</v>
      </c>
      <c r="E27">
        <v>66.8</v>
      </c>
    </row>
    <row r="28" spans="1:6" x14ac:dyDescent="0.25">
      <c r="B28" s="37"/>
    </row>
    <row r="29" spans="1:6" ht="30" x14ac:dyDescent="0.25">
      <c r="C29" s="50" t="s">
        <v>106</v>
      </c>
      <c r="D29">
        <v>67.8</v>
      </c>
      <c r="E29">
        <v>35.799999999999997</v>
      </c>
    </row>
    <row r="31" spans="1:6" x14ac:dyDescent="0.25">
      <c r="C31" s="48" t="s">
        <v>15</v>
      </c>
      <c r="D31" s="48">
        <f>SUM(D25:D30)</f>
        <v>307.2</v>
      </c>
      <c r="E31" s="48">
        <f>SUM(E25:E30)</f>
        <v>138.6</v>
      </c>
    </row>
  </sheetData>
  <mergeCells count="4">
    <mergeCell ref="B1:F1"/>
    <mergeCell ref="B3:F3"/>
    <mergeCell ref="B4:F4"/>
    <mergeCell ref="B10:F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G96"/>
  <sheetViews>
    <sheetView workbookViewId="0">
      <selection activeCell="C62" sqref="C62"/>
    </sheetView>
  </sheetViews>
  <sheetFormatPr defaultRowHeight="15" x14ac:dyDescent="0.25"/>
  <cols>
    <col min="2" max="2" width="5.85546875" customWidth="1"/>
    <col min="3" max="3" width="60.42578125" customWidth="1"/>
    <col min="4" max="4" width="8.140625" customWidth="1"/>
    <col min="5" max="5" width="15.28515625" customWidth="1"/>
    <col min="6" max="7" width="15.7109375" customWidth="1"/>
  </cols>
  <sheetData>
    <row r="1" spans="2:7" ht="40.5" customHeight="1" thickBot="1" x14ac:dyDescent="0.35">
      <c r="B1" s="59"/>
      <c r="C1" s="187" t="s">
        <v>134</v>
      </c>
      <c r="D1" s="187"/>
      <c r="E1" s="187"/>
      <c r="F1" s="187"/>
      <c r="G1" s="188"/>
    </row>
    <row r="2" spans="2:7" ht="15.75" thickBot="1" x14ac:dyDescent="0.3">
      <c r="B2" s="10" t="s">
        <v>17</v>
      </c>
      <c r="C2" s="11" t="s">
        <v>18</v>
      </c>
      <c r="D2" s="11" t="s">
        <v>19</v>
      </c>
      <c r="E2" s="12" t="s">
        <v>20</v>
      </c>
      <c r="F2" s="11" t="s">
        <v>46</v>
      </c>
      <c r="G2" s="13"/>
    </row>
    <row r="3" spans="2:7" ht="15.75" thickBot="1" x14ac:dyDescent="0.3">
      <c r="B3" s="15"/>
      <c r="C3" s="175" t="s">
        <v>116</v>
      </c>
      <c r="D3" s="176"/>
      <c r="E3" s="176"/>
      <c r="F3" s="176"/>
      <c r="G3" s="177"/>
    </row>
    <row r="4" spans="2:7" x14ac:dyDescent="0.25">
      <c r="B4" s="17" t="s">
        <v>23</v>
      </c>
      <c r="C4" s="184" t="s">
        <v>24</v>
      </c>
      <c r="D4" s="185"/>
      <c r="E4" s="185"/>
      <c r="F4" s="185"/>
      <c r="G4" s="186"/>
    </row>
    <row r="5" spans="2:7" x14ac:dyDescent="0.25">
      <c r="B5" s="18" t="s">
        <v>25</v>
      </c>
      <c r="C5" s="19" t="s">
        <v>122</v>
      </c>
      <c r="D5" s="20" t="s">
        <v>26</v>
      </c>
      <c r="E5" s="21">
        <v>75.8</v>
      </c>
      <c r="F5" s="22">
        <v>250</v>
      </c>
      <c r="G5" s="23">
        <f t="shared" ref="G5:G8" si="0">E5*F5</f>
        <v>18950</v>
      </c>
    </row>
    <row r="6" spans="2:7" x14ac:dyDescent="0.25">
      <c r="B6" s="18" t="s">
        <v>27</v>
      </c>
      <c r="C6" s="19" t="s">
        <v>121</v>
      </c>
      <c r="D6" s="20" t="s">
        <v>26</v>
      </c>
      <c r="E6" s="21">
        <v>180.2</v>
      </c>
      <c r="F6" s="22">
        <v>240</v>
      </c>
      <c r="G6" s="23">
        <f t="shared" si="0"/>
        <v>43248</v>
      </c>
    </row>
    <row r="7" spans="2:7" x14ac:dyDescent="0.25">
      <c r="B7" s="18" t="s">
        <v>28</v>
      </c>
      <c r="C7" s="38" t="s">
        <v>50</v>
      </c>
      <c r="D7" s="39" t="s">
        <v>26</v>
      </c>
      <c r="E7" s="40">
        <f>(E5+E6)*0.1</f>
        <v>25.6</v>
      </c>
      <c r="F7" s="41">
        <v>240</v>
      </c>
      <c r="G7" s="42">
        <f t="shared" si="0"/>
        <v>6144</v>
      </c>
    </row>
    <row r="8" spans="2:7" x14ac:dyDescent="0.25">
      <c r="B8" s="18" t="s">
        <v>30</v>
      </c>
      <c r="C8" s="19" t="s">
        <v>54</v>
      </c>
      <c r="D8" s="39" t="s">
        <v>26</v>
      </c>
      <c r="E8" s="40">
        <f>(E6+E7)*0.02</f>
        <v>4.1159999999999997</v>
      </c>
      <c r="F8" s="41">
        <v>650</v>
      </c>
      <c r="G8" s="42">
        <f t="shared" si="0"/>
        <v>2675.3999999999996</v>
      </c>
    </row>
    <row r="9" spans="2:7" x14ac:dyDescent="0.25">
      <c r="B9" s="18"/>
      <c r="C9" s="25" t="s">
        <v>61</v>
      </c>
      <c r="D9" s="20"/>
      <c r="E9" s="21"/>
      <c r="F9" s="24"/>
      <c r="G9" s="26">
        <f>SUM(G5:G8)</f>
        <v>71017.399999999994</v>
      </c>
    </row>
    <row r="10" spans="2:7" x14ac:dyDescent="0.25">
      <c r="B10" s="27" t="s">
        <v>32</v>
      </c>
      <c r="C10" s="181" t="s">
        <v>33</v>
      </c>
      <c r="D10" s="182"/>
      <c r="E10" s="182"/>
      <c r="F10" s="182"/>
      <c r="G10" s="183"/>
    </row>
    <row r="11" spans="2:7" x14ac:dyDescent="0.25">
      <c r="B11" s="18" t="s">
        <v>34</v>
      </c>
      <c r="C11" s="19" t="s">
        <v>35</v>
      </c>
      <c r="D11" s="20" t="s">
        <v>36</v>
      </c>
      <c r="E11" s="40">
        <f>(E5+E6)*0.01</f>
        <v>2.56</v>
      </c>
      <c r="F11" s="22">
        <v>600</v>
      </c>
      <c r="G11" s="23">
        <f>E11*F11</f>
        <v>1536</v>
      </c>
    </row>
    <row r="12" spans="2:7" x14ac:dyDescent="0.25">
      <c r="B12" s="43" t="s">
        <v>37</v>
      </c>
      <c r="C12" s="38" t="s">
        <v>123</v>
      </c>
      <c r="D12" s="39" t="s">
        <v>38</v>
      </c>
      <c r="E12" s="40">
        <f>(E5+E6)*0.3</f>
        <v>76.8</v>
      </c>
      <c r="F12" s="41">
        <v>325</v>
      </c>
      <c r="G12" s="42">
        <f>E12*F12</f>
        <v>24960</v>
      </c>
    </row>
    <row r="13" spans="2:7" x14ac:dyDescent="0.25">
      <c r="B13" s="43" t="s">
        <v>39</v>
      </c>
      <c r="C13" s="38" t="s">
        <v>42</v>
      </c>
      <c r="D13" s="39" t="s">
        <v>26</v>
      </c>
      <c r="E13" s="40">
        <v>60</v>
      </c>
      <c r="F13" s="41">
        <v>16</v>
      </c>
      <c r="G13" s="42">
        <f t="shared" ref="G13:G15" si="1">E13*F13</f>
        <v>960</v>
      </c>
    </row>
    <row r="14" spans="2:7" x14ac:dyDescent="0.25">
      <c r="B14" s="43" t="s">
        <v>40</v>
      </c>
      <c r="C14" s="38" t="s">
        <v>88</v>
      </c>
      <c r="D14" s="39" t="s">
        <v>36</v>
      </c>
      <c r="E14" s="40">
        <v>8</v>
      </c>
      <c r="F14" s="41">
        <v>50</v>
      </c>
      <c r="G14" s="42">
        <f t="shared" si="1"/>
        <v>400</v>
      </c>
    </row>
    <row r="15" spans="2:7" x14ac:dyDescent="0.25">
      <c r="B15" s="43" t="s">
        <v>41</v>
      </c>
      <c r="C15" s="38" t="s">
        <v>44</v>
      </c>
      <c r="D15" s="39" t="s">
        <v>36</v>
      </c>
      <c r="E15" s="40">
        <f>E7*0.1</f>
        <v>2.5600000000000005</v>
      </c>
      <c r="F15" s="41">
        <v>680</v>
      </c>
      <c r="G15" s="42">
        <f t="shared" si="1"/>
        <v>1740.8000000000004</v>
      </c>
    </row>
    <row r="16" spans="2:7" x14ac:dyDescent="0.25">
      <c r="B16" s="18"/>
      <c r="C16" s="25" t="s">
        <v>79</v>
      </c>
      <c r="D16" s="20"/>
      <c r="E16" s="21"/>
      <c r="F16" s="24"/>
      <c r="G16" s="26">
        <f>SUM(G11:G15)</f>
        <v>29596.799999999999</v>
      </c>
    </row>
    <row r="17" spans="2:7" x14ac:dyDescent="0.25">
      <c r="B17" s="18"/>
      <c r="C17" s="25" t="s">
        <v>80</v>
      </c>
      <c r="D17" s="20"/>
      <c r="E17" s="21"/>
      <c r="F17" s="24"/>
      <c r="G17" s="26">
        <f>SUM(G9+G16)</f>
        <v>100614.2</v>
      </c>
    </row>
    <row r="18" spans="2:7" x14ac:dyDescent="0.25">
      <c r="B18" s="18"/>
      <c r="C18" s="25" t="s">
        <v>81</v>
      </c>
      <c r="D18" s="20"/>
      <c r="E18" s="21"/>
      <c r="F18" s="24"/>
      <c r="G18" s="26">
        <f>(G17/100)*18</f>
        <v>18110.556</v>
      </c>
    </row>
    <row r="19" spans="2:7" ht="15.75" thickBot="1" x14ac:dyDescent="0.3">
      <c r="B19" s="18"/>
      <c r="C19" s="25" t="s">
        <v>126</v>
      </c>
      <c r="D19" s="20"/>
      <c r="E19" s="21"/>
      <c r="F19" s="24"/>
      <c r="G19" s="26">
        <f>G17+G18</f>
        <v>118724.75599999999</v>
      </c>
    </row>
    <row r="20" spans="2:7" ht="15.75" thickBot="1" x14ac:dyDescent="0.3">
      <c r="B20" s="10" t="s">
        <v>17</v>
      </c>
      <c r="C20" s="11" t="s">
        <v>18</v>
      </c>
      <c r="D20" s="11" t="s">
        <v>19</v>
      </c>
      <c r="E20" s="12" t="s">
        <v>20</v>
      </c>
      <c r="F20" s="11" t="s">
        <v>46</v>
      </c>
      <c r="G20" s="13"/>
    </row>
    <row r="21" spans="2:7" ht="15.75" thickBot="1" x14ac:dyDescent="0.3">
      <c r="B21" s="15"/>
      <c r="C21" s="175" t="s">
        <v>124</v>
      </c>
      <c r="D21" s="176"/>
      <c r="E21" s="176"/>
      <c r="F21" s="176"/>
      <c r="G21" s="177"/>
    </row>
    <row r="22" spans="2:7" x14ac:dyDescent="0.25">
      <c r="B22" s="17" t="s">
        <v>23</v>
      </c>
      <c r="C22" s="184" t="s">
        <v>24</v>
      </c>
      <c r="D22" s="185"/>
      <c r="E22" s="185"/>
      <c r="F22" s="185"/>
      <c r="G22" s="186"/>
    </row>
    <row r="23" spans="2:7" x14ac:dyDescent="0.25">
      <c r="B23" s="18" t="s">
        <v>25</v>
      </c>
      <c r="C23" s="19" t="s">
        <v>122</v>
      </c>
      <c r="D23" s="20" t="s">
        <v>26</v>
      </c>
      <c r="E23" s="21">
        <v>19.3</v>
      </c>
      <c r="F23" s="22">
        <v>250</v>
      </c>
      <c r="G23" s="23">
        <f t="shared" ref="G23:G26" si="2">E23*F23</f>
        <v>4825</v>
      </c>
    </row>
    <row r="24" spans="2:7" x14ac:dyDescent="0.25">
      <c r="B24" s="18" t="s">
        <v>27</v>
      </c>
      <c r="C24" s="19" t="s">
        <v>121</v>
      </c>
      <c r="D24" s="20" t="s">
        <v>26</v>
      </c>
      <c r="E24" s="21">
        <v>0</v>
      </c>
      <c r="F24" s="22">
        <v>240</v>
      </c>
      <c r="G24" s="23">
        <f t="shared" si="2"/>
        <v>0</v>
      </c>
    </row>
    <row r="25" spans="2:7" x14ac:dyDescent="0.25">
      <c r="B25" s="18" t="s">
        <v>28</v>
      </c>
      <c r="C25" s="38" t="s">
        <v>50</v>
      </c>
      <c r="D25" s="39" t="s">
        <v>26</v>
      </c>
      <c r="E25" s="40">
        <f>(E23+E24)*0.1</f>
        <v>1.9300000000000002</v>
      </c>
      <c r="F25" s="41">
        <v>240</v>
      </c>
      <c r="G25" s="42">
        <f t="shared" si="2"/>
        <v>463.20000000000005</v>
      </c>
    </row>
    <row r="26" spans="2:7" x14ac:dyDescent="0.25">
      <c r="B26" s="18" t="s">
        <v>30</v>
      </c>
      <c r="C26" s="19" t="s">
        <v>54</v>
      </c>
      <c r="D26" s="39" t="s">
        <v>26</v>
      </c>
      <c r="E26" s="40">
        <f>(E24+E25)*0.02</f>
        <v>3.8600000000000002E-2</v>
      </c>
      <c r="F26" s="41">
        <v>650</v>
      </c>
      <c r="G26" s="42">
        <f t="shared" si="2"/>
        <v>25.09</v>
      </c>
    </row>
    <row r="27" spans="2:7" x14ac:dyDescent="0.25">
      <c r="B27" s="18"/>
      <c r="C27" s="25" t="s">
        <v>61</v>
      </c>
      <c r="D27" s="20"/>
      <c r="E27" s="21"/>
      <c r="F27" s="24"/>
      <c r="G27" s="26">
        <f>SUM(G23:G26)</f>
        <v>5313.29</v>
      </c>
    </row>
    <row r="28" spans="2:7" x14ac:dyDescent="0.25">
      <c r="B28" s="27" t="s">
        <v>32</v>
      </c>
      <c r="C28" s="181" t="s">
        <v>33</v>
      </c>
      <c r="D28" s="182"/>
      <c r="E28" s="182"/>
      <c r="F28" s="182"/>
      <c r="G28" s="183"/>
    </row>
    <row r="29" spans="2:7" x14ac:dyDescent="0.25">
      <c r="B29" s="18" t="s">
        <v>34</v>
      </c>
      <c r="C29" s="19" t="s">
        <v>35</v>
      </c>
      <c r="D29" s="20" t="s">
        <v>36</v>
      </c>
      <c r="E29" s="40">
        <f>(E23+E24)*0.01</f>
        <v>0.193</v>
      </c>
      <c r="F29" s="22">
        <v>600</v>
      </c>
      <c r="G29" s="23">
        <f>E29*F29</f>
        <v>115.8</v>
      </c>
    </row>
    <row r="30" spans="2:7" x14ac:dyDescent="0.25">
      <c r="B30" s="43" t="s">
        <v>37</v>
      </c>
      <c r="C30" s="38" t="s">
        <v>123</v>
      </c>
      <c r="D30" s="39" t="s">
        <v>38</v>
      </c>
      <c r="E30" s="40">
        <f>(E23+E24)*0.3</f>
        <v>5.79</v>
      </c>
      <c r="F30" s="41">
        <v>325</v>
      </c>
      <c r="G30" s="42">
        <f>E30*F30</f>
        <v>1881.75</v>
      </c>
    </row>
    <row r="31" spans="2:7" x14ac:dyDescent="0.25">
      <c r="B31" s="43" t="s">
        <v>39</v>
      </c>
      <c r="C31" s="38" t="s">
        <v>42</v>
      </c>
      <c r="D31" s="39" t="s">
        <v>26</v>
      </c>
      <c r="E31" s="40">
        <v>20</v>
      </c>
      <c r="F31" s="41">
        <v>16</v>
      </c>
      <c r="G31" s="42">
        <f t="shared" ref="G31:G33" si="3">E31*F31</f>
        <v>320</v>
      </c>
    </row>
    <row r="32" spans="2:7" x14ac:dyDescent="0.25">
      <c r="B32" s="43" t="s">
        <v>40</v>
      </c>
      <c r="C32" s="38" t="s">
        <v>88</v>
      </c>
      <c r="D32" s="39" t="s">
        <v>36</v>
      </c>
      <c r="E32" s="40">
        <v>3</v>
      </c>
      <c r="F32" s="41">
        <v>50</v>
      </c>
      <c r="G32" s="42">
        <f t="shared" si="3"/>
        <v>150</v>
      </c>
    </row>
    <row r="33" spans="2:7" x14ac:dyDescent="0.25">
      <c r="B33" s="43" t="s">
        <v>41</v>
      </c>
      <c r="C33" s="38" t="s">
        <v>44</v>
      </c>
      <c r="D33" s="39" t="s">
        <v>36</v>
      </c>
      <c r="E33" s="40">
        <f>E25*0.1</f>
        <v>0.19300000000000003</v>
      </c>
      <c r="F33" s="41">
        <v>680</v>
      </c>
      <c r="G33" s="42">
        <f t="shared" si="3"/>
        <v>131.24</v>
      </c>
    </row>
    <row r="34" spans="2:7" x14ac:dyDescent="0.25">
      <c r="B34" s="18"/>
      <c r="C34" s="25" t="s">
        <v>79</v>
      </c>
      <c r="D34" s="20"/>
      <c r="E34" s="21"/>
      <c r="F34" s="24"/>
      <c r="G34" s="26">
        <f>SUM(G29:G33)</f>
        <v>2598.79</v>
      </c>
    </row>
    <row r="35" spans="2:7" x14ac:dyDescent="0.25">
      <c r="B35" s="18"/>
      <c r="C35" s="25" t="s">
        <v>80</v>
      </c>
      <c r="D35" s="20"/>
      <c r="E35" s="21"/>
      <c r="F35" s="24"/>
      <c r="G35" s="26">
        <f>SUM(G27+G34)</f>
        <v>7912.08</v>
      </c>
    </row>
    <row r="36" spans="2:7" x14ac:dyDescent="0.25">
      <c r="B36" s="18"/>
      <c r="C36" s="25" t="s">
        <v>81</v>
      </c>
      <c r="D36" s="20"/>
      <c r="E36" s="21"/>
      <c r="F36" s="24"/>
      <c r="G36" s="26">
        <f>(G35/100)*18</f>
        <v>1424.1744000000001</v>
      </c>
    </row>
    <row r="37" spans="2:7" ht="15.75" thickBot="1" x14ac:dyDescent="0.3">
      <c r="B37" s="18"/>
      <c r="C37" s="25" t="s">
        <v>127</v>
      </c>
      <c r="D37" s="20"/>
      <c r="E37" s="21"/>
      <c r="F37" s="24"/>
      <c r="G37" s="26">
        <f>G35+G36</f>
        <v>9336.2543999999998</v>
      </c>
    </row>
    <row r="38" spans="2:7" ht="15.75" thickBot="1" x14ac:dyDescent="0.3">
      <c r="B38" s="10" t="s">
        <v>17</v>
      </c>
      <c r="C38" s="11" t="s">
        <v>18</v>
      </c>
      <c r="D38" s="11" t="s">
        <v>19</v>
      </c>
      <c r="E38" s="12" t="s">
        <v>20</v>
      </c>
      <c r="F38" s="11" t="s">
        <v>46</v>
      </c>
      <c r="G38" s="13"/>
    </row>
    <row r="39" spans="2:7" ht="15.75" thickBot="1" x14ac:dyDescent="0.3">
      <c r="B39" s="15"/>
      <c r="C39" s="175" t="s">
        <v>120</v>
      </c>
      <c r="D39" s="176"/>
      <c r="E39" s="176"/>
      <c r="F39" s="176"/>
      <c r="G39" s="177"/>
    </row>
    <row r="40" spans="2:7" x14ac:dyDescent="0.25">
      <c r="B40" s="17" t="s">
        <v>23</v>
      </c>
      <c r="C40" s="178" t="s">
        <v>24</v>
      </c>
      <c r="D40" s="179"/>
      <c r="E40" s="179"/>
      <c r="F40" s="179"/>
      <c r="G40" s="180"/>
    </row>
    <row r="41" spans="2:7" x14ac:dyDescent="0.25">
      <c r="B41" s="18" t="s">
        <v>25</v>
      </c>
      <c r="C41" s="19" t="s">
        <v>122</v>
      </c>
      <c r="D41" s="20" t="s">
        <v>26</v>
      </c>
      <c r="E41" s="21">
        <v>1.52</v>
      </c>
      <c r="F41" s="22">
        <v>250</v>
      </c>
      <c r="G41" s="23">
        <f t="shared" ref="G41:G44" si="4">E41*F41</f>
        <v>380</v>
      </c>
    </row>
    <row r="42" spans="2:7" x14ac:dyDescent="0.25">
      <c r="B42" s="18" t="s">
        <v>27</v>
      </c>
      <c r="C42" s="19" t="s">
        <v>121</v>
      </c>
      <c r="D42" s="20" t="s">
        <v>26</v>
      </c>
      <c r="E42" s="21">
        <v>11</v>
      </c>
      <c r="F42" s="22">
        <v>240</v>
      </c>
      <c r="G42" s="23">
        <f t="shared" si="4"/>
        <v>2640</v>
      </c>
    </row>
    <row r="43" spans="2:7" x14ac:dyDescent="0.25">
      <c r="B43" s="18" t="s">
        <v>28</v>
      </c>
      <c r="C43" s="38" t="s">
        <v>50</v>
      </c>
      <c r="D43" s="39" t="s">
        <v>26</v>
      </c>
      <c r="E43" s="40">
        <f>(E41+E42)*0.1</f>
        <v>1.252</v>
      </c>
      <c r="F43" s="41">
        <v>240</v>
      </c>
      <c r="G43" s="42">
        <f t="shared" si="4"/>
        <v>300.48</v>
      </c>
    </row>
    <row r="44" spans="2:7" x14ac:dyDescent="0.25">
      <c r="B44" s="18" t="s">
        <v>30</v>
      </c>
      <c r="C44" s="19" t="s">
        <v>54</v>
      </c>
      <c r="D44" s="39" t="s">
        <v>26</v>
      </c>
      <c r="E44" s="40">
        <f>(E42+E43)*0.02</f>
        <v>0.24504000000000001</v>
      </c>
      <c r="F44" s="41">
        <v>650</v>
      </c>
      <c r="G44" s="42">
        <f t="shared" si="4"/>
        <v>159.27600000000001</v>
      </c>
    </row>
    <row r="45" spans="2:7" x14ac:dyDescent="0.25">
      <c r="B45" s="18"/>
      <c r="C45" s="25" t="s">
        <v>61</v>
      </c>
      <c r="D45" s="20"/>
      <c r="E45" s="21"/>
      <c r="F45" s="24"/>
      <c r="G45" s="26">
        <f>SUM(G41:G44)</f>
        <v>3479.7559999999999</v>
      </c>
    </row>
    <row r="46" spans="2:7" x14ac:dyDescent="0.25">
      <c r="B46" s="27" t="s">
        <v>32</v>
      </c>
      <c r="C46" s="181" t="s">
        <v>33</v>
      </c>
      <c r="D46" s="182"/>
      <c r="E46" s="182"/>
      <c r="F46" s="182"/>
      <c r="G46" s="183"/>
    </row>
    <row r="47" spans="2:7" x14ac:dyDescent="0.25">
      <c r="B47" s="18" t="s">
        <v>34</v>
      </c>
      <c r="C47" s="19" t="s">
        <v>35</v>
      </c>
      <c r="D47" s="20" t="s">
        <v>36</v>
      </c>
      <c r="E47" s="40">
        <f>(E41+E42)*0.01</f>
        <v>0.12520000000000001</v>
      </c>
      <c r="F47" s="22">
        <v>600</v>
      </c>
      <c r="G47" s="23">
        <f>E47*F47</f>
        <v>75.12</v>
      </c>
    </row>
    <row r="48" spans="2:7" x14ac:dyDescent="0.25">
      <c r="B48" s="43" t="s">
        <v>37</v>
      </c>
      <c r="C48" s="38" t="s">
        <v>123</v>
      </c>
      <c r="D48" s="39" t="s">
        <v>38</v>
      </c>
      <c r="E48" s="40">
        <f>(E41+E42)*0.3</f>
        <v>3.7559999999999998</v>
      </c>
      <c r="F48" s="41">
        <v>325</v>
      </c>
      <c r="G48" s="42">
        <f>E48*F48</f>
        <v>1220.6999999999998</v>
      </c>
    </row>
    <row r="49" spans="2:7" x14ac:dyDescent="0.25">
      <c r="B49" s="43" t="s">
        <v>39</v>
      </c>
      <c r="C49" s="38" t="s">
        <v>42</v>
      </c>
      <c r="D49" s="39" t="s">
        <v>26</v>
      </c>
      <c r="E49" s="40">
        <v>2</v>
      </c>
      <c r="F49" s="41">
        <v>16</v>
      </c>
      <c r="G49" s="42">
        <f t="shared" ref="G49:G51" si="5">E49*F49</f>
        <v>32</v>
      </c>
    </row>
    <row r="50" spans="2:7" x14ac:dyDescent="0.25">
      <c r="B50" s="18" t="s">
        <v>40</v>
      </c>
      <c r="C50" s="38" t="s">
        <v>88</v>
      </c>
      <c r="D50" s="39" t="s">
        <v>36</v>
      </c>
      <c r="E50" s="40">
        <v>1</v>
      </c>
      <c r="F50" s="41">
        <v>50</v>
      </c>
      <c r="G50" s="42">
        <f t="shared" si="5"/>
        <v>50</v>
      </c>
    </row>
    <row r="51" spans="2:7" x14ac:dyDescent="0.25">
      <c r="B51" s="43" t="s">
        <v>41</v>
      </c>
      <c r="C51" s="38" t="s">
        <v>44</v>
      </c>
      <c r="D51" s="39" t="s">
        <v>36</v>
      </c>
      <c r="E51" s="40">
        <f>E43*0.1</f>
        <v>0.12520000000000001</v>
      </c>
      <c r="F51" s="41">
        <v>680</v>
      </c>
      <c r="G51" s="42">
        <f t="shared" si="5"/>
        <v>85.13600000000001</v>
      </c>
    </row>
    <row r="52" spans="2:7" x14ac:dyDescent="0.25">
      <c r="B52" s="18"/>
      <c r="C52" s="25" t="s">
        <v>79</v>
      </c>
      <c r="D52" s="20"/>
      <c r="E52" s="21"/>
      <c r="F52" s="24"/>
      <c r="G52" s="26">
        <f>SUM(G47:G51)</f>
        <v>1462.9559999999997</v>
      </c>
    </row>
    <row r="53" spans="2:7" x14ac:dyDescent="0.25">
      <c r="B53" s="18"/>
      <c r="C53" s="25" t="s">
        <v>80</v>
      </c>
      <c r="D53" s="20"/>
      <c r="E53" s="21"/>
      <c r="F53" s="24"/>
      <c r="G53" s="26">
        <f>SUM(G45+G52)</f>
        <v>4942.7119999999995</v>
      </c>
    </row>
    <row r="54" spans="2:7" x14ac:dyDescent="0.25">
      <c r="B54" s="18"/>
      <c r="C54" s="25" t="s">
        <v>81</v>
      </c>
      <c r="D54" s="20"/>
      <c r="E54" s="21"/>
      <c r="F54" s="24"/>
      <c r="G54" s="26">
        <f>(G53/100)*18</f>
        <v>889.68815999999993</v>
      </c>
    </row>
    <row r="55" spans="2:7" x14ac:dyDescent="0.25">
      <c r="B55" s="18"/>
      <c r="C55" s="25" t="s">
        <v>82</v>
      </c>
      <c r="D55" s="20"/>
      <c r="E55" s="21"/>
      <c r="F55" s="24"/>
      <c r="G55" s="26">
        <f>G53+G54</f>
        <v>5832.4001599999992</v>
      </c>
    </row>
    <row r="56" spans="2:7" x14ac:dyDescent="0.25">
      <c r="D56" s="6" t="s">
        <v>112</v>
      </c>
      <c r="E56" s="65" t="s">
        <v>113</v>
      </c>
      <c r="F56" s="65" t="s">
        <v>114</v>
      </c>
      <c r="G56" s="65" t="s">
        <v>115</v>
      </c>
    </row>
    <row r="57" spans="2:7" x14ac:dyDescent="0.25">
      <c r="D57" s="6">
        <v>3</v>
      </c>
      <c r="E57" s="65"/>
      <c r="F57" s="65"/>
      <c r="G57" s="65">
        <v>1</v>
      </c>
    </row>
    <row r="58" spans="2:7" x14ac:dyDescent="0.25">
      <c r="D58" s="6">
        <v>4</v>
      </c>
      <c r="E58" s="65"/>
      <c r="F58" s="65"/>
      <c r="G58" s="65">
        <v>1</v>
      </c>
    </row>
    <row r="59" spans="2:7" x14ac:dyDescent="0.25">
      <c r="D59" s="6">
        <v>5</v>
      </c>
      <c r="E59" s="65"/>
      <c r="F59" s="65"/>
      <c r="G59" s="65">
        <v>1</v>
      </c>
    </row>
    <row r="60" spans="2:7" x14ac:dyDescent="0.25">
      <c r="D60" s="6">
        <v>6</v>
      </c>
      <c r="E60" s="65">
        <v>1</v>
      </c>
      <c r="F60" s="65">
        <v>1</v>
      </c>
      <c r="G60" s="65">
        <v>1</v>
      </c>
    </row>
    <row r="61" spans="2:7" x14ac:dyDescent="0.25">
      <c r="D61" s="6">
        <v>7</v>
      </c>
      <c r="E61" s="65">
        <v>1</v>
      </c>
      <c r="F61" s="65">
        <v>1</v>
      </c>
      <c r="G61" s="65">
        <v>1</v>
      </c>
    </row>
    <row r="62" spans="2:7" x14ac:dyDescent="0.25">
      <c r="D62" s="6">
        <v>8</v>
      </c>
      <c r="E62" s="65">
        <v>1</v>
      </c>
      <c r="F62" s="65">
        <v>1</v>
      </c>
      <c r="G62" s="65">
        <v>1</v>
      </c>
    </row>
    <row r="63" spans="2:7" x14ac:dyDescent="0.25">
      <c r="D63" s="6">
        <v>9</v>
      </c>
      <c r="E63" s="65">
        <v>1</v>
      </c>
      <c r="F63" s="65">
        <v>1</v>
      </c>
      <c r="G63" s="65">
        <v>1</v>
      </c>
    </row>
    <row r="64" spans="2:7" x14ac:dyDescent="0.25">
      <c r="D64" s="6">
        <v>10</v>
      </c>
      <c r="E64" s="65">
        <v>1</v>
      </c>
      <c r="F64" s="65">
        <v>1</v>
      </c>
      <c r="G64" s="65">
        <v>1</v>
      </c>
    </row>
    <row r="65" spans="4:7" x14ac:dyDescent="0.25">
      <c r="D65" s="6">
        <v>11</v>
      </c>
      <c r="E65" s="65"/>
      <c r="F65" s="65"/>
      <c r="G65" s="65">
        <v>1</v>
      </c>
    </row>
    <row r="66" spans="4:7" x14ac:dyDescent="0.25">
      <c r="D66" s="6">
        <v>12</v>
      </c>
      <c r="E66" s="65"/>
      <c r="F66" s="65"/>
      <c r="G66" s="65">
        <v>1</v>
      </c>
    </row>
    <row r="67" spans="4:7" x14ac:dyDescent="0.25">
      <c r="D67" s="6">
        <v>13</v>
      </c>
      <c r="E67" s="65">
        <v>1</v>
      </c>
      <c r="F67" s="65">
        <v>1</v>
      </c>
      <c r="G67" s="65">
        <v>1</v>
      </c>
    </row>
    <row r="68" spans="4:7" x14ac:dyDescent="0.25">
      <c r="D68" s="6">
        <v>14</v>
      </c>
      <c r="E68" s="65"/>
      <c r="F68" s="65"/>
      <c r="G68" s="65">
        <v>1</v>
      </c>
    </row>
    <row r="69" spans="4:7" x14ac:dyDescent="0.25">
      <c r="D69" s="6">
        <v>15</v>
      </c>
      <c r="E69" s="65"/>
      <c r="F69" s="65"/>
      <c r="G69" s="65">
        <v>1</v>
      </c>
    </row>
    <row r="70" spans="4:7" ht="15.75" thickBot="1" x14ac:dyDescent="0.3">
      <c r="D70" s="7">
        <v>16</v>
      </c>
      <c r="E70" s="68"/>
      <c r="F70" s="68"/>
      <c r="G70" s="68">
        <v>1</v>
      </c>
    </row>
    <row r="71" spans="4:7" x14ac:dyDescent="0.25">
      <c r="D71" s="8">
        <v>17</v>
      </c>
      <c r="E71" s="67"/>
      <c r="F71" s="67"/>
      <c r="G71" s="67">
        <v>1</v>
      </c>
    </row>
    <row r="72" spans="4:7" x14ac:dyDescent="0.25">
      <c r="D72" s="6">
        <v>18</v>
      </c>
      <c r="E72" s="65"/>
      <c r="F72" s="65"/>
      <c r="G72" s="65">
        <v>1</v>
      </c>
    </row>
    <row r="73" spans="4:7" x14ac:dyDescent="0.25">
      <c r="D73" s="6">
        <v>19</v>
      </c>
      <c r="E73" s="65">
        <v>1</v>
      </c>
      <c r="F73" s="65">
        <v>1</v>
      </c>
      <c r="G73" s="65">
        <v>1</v>
      </c>
    </row>
    <row r="74" spans="4:7" x14ac:dyDescent="0.25">
      <c r="D74" s="6">
        <v>20</v>
      </c>
      <c r="E74" s="65">
        <v>1</v>
      </c>
      <c r="F74" s="65">
        <v>1</v>
      </c>
      <c r="G74" s="65">
        <v>1</v>
      </c>
    </row>
    <row r="75" spans="4:7" x14ac:dyDescent="0.25">
      <c r="D75" s="6">
        <v>21</v>
      </c>
      <c r="E75" s="65"/>
      <c r="F75" s="65"/>
      <c r="G75" s="65">
        <v>1</v>
      </c>
    </row>
    <row r="76" spans="4:7" x14ac:dyDescent="0.25">
      <c r="D76" s="6">
        <v>22</v>
      </c>
      <c r="E76" s="65"/>
      <c r="F76" s="65"/>
      <c r="G76" s="65">
        <v>1</v>
      </c>
    </row>
    <row r="77" spans="4:7" x14ac:dyDescent="0.25">
      <c r="D77" s="6">
        <v>23</v>
      </c>
      <c r="E77" s="65">
        <v>1</v>
      </c>
      <c r="F77" s="65">
        <v>1</v>
      </c>
      <c r="G77" s="65">
        <v>1</v>
      </c>
    </row>
    <row r="78" spans="4:7" x14ac:dyDescent="0.25">
      <c r="D78" s="6">
        <v>24</v>
      </c>
      <c r="E78" s="65">
        <v>1</v>
      </c>
      <c r="F78" s="65">
        <v>1</v>
      </c>
      <c r="G78" s="65">
        <v>1</v>
      </c>
    </row>
    <row r="79" spans="4:7" x14ac:dyDescent="0.25">
      <c r="D79" s="6">
        <v>25</v>
      </c>
      <c r="E79" s="65"/>
      <c r="F79" s="65"/>
      <c r="G79" s="65">
        <v>1</v>
      </c>
    </row>
    <row r="80" spans="4:7" x14ac:dyDescent="0.25">
      <c r="D80" s="6">
        <v>26</v>
      </c>
      <c r="E80" s="65">
        <v>1</v>
      </c>
      <c r="F80" s="65">
        <v>1</v>
      </c>
      <c r="G80" s="65">
        <v>1</v>
      </c>
    </row>
    <row r="81" spans="3:7" x14ac:dyDescent="0.25">
      <c r="D81" s="6">
        <v>27</v>
      </c>
      <c r="E81" s="65">
        <v>1</v>
      </c>
      <c r="F81" s="65">
        <v>1</v>
      </c>
      <c r="G81" s="65">
        <v>1</v>
      </c>
    </row>
    <row r="82" spans="3:7" x14ac:dyDescent="0.25">
      <c r="D82" s="6">
        <v>28</v>
      </c>
      <c r="E82" s="65"/>
      <c r="F82" s="65"/>
      <c r="G82" s="65">
        <v>1</v>
      </c>
    </row>
    <row r="83" spans="3:7" x14ac:dyDescent="0.25">
      <c r="D83" s="6">
        <v>29</v>
      </c>
      <c r="E83" s="65">
        <v>1</v>
      </c>
      <c r="F83" s="65">
        <v>1</v>
      </c>
      <c r="G83" s="65">
        <v>1</v>
      </c>
    </row>
    <row r="84" spans="3:7" x14ac:dyDescent="0.25">
      <c r="D84" s="6">
        <v>30</v>
      </c>
      <c r="E84" s="65"/>
      <c r="F84" s="65"/>
      <c r="G84" s="65">
        <v>1</v>
      </c>
    </row>
    <row r="85" spans="3:7" x14ac:dyDescent="0.25">
      <c r="D85" s="6">
        <v>31</v>
      </c>
      <c r="E85" s="65">
        <v>1</v>
      </c>
      <c r="F85" s="65">
        <v>1</v>
      </c>
      <c r="G85" s="65">
        <v>1</v>
      </c>
    </row>
    <row r="86" spans="3:7" x14ac:dyDescent="0.25">
      <c r="D86" s="6">
        <v>32</v>
      </c>
      <c r="E86" s="66">
        <v>1</v>
      </c>
      <c r="F86" s="66">
        <v>1</v>
      </c>
      <c r="G86" s="66">
        <v>1</v>
      </c>
    </row>
    <row r="87" spans="3:7" x14ac:dyDescent="0.25">
      <c r="C87" s="58" t="s">
        <v>118</v>
      </c>
      <c r="D87" s="58"/>
      <c r="E87" s="58">
        <f>SUM(E57:E86)</f>
        <v>15</v>
      </c>
      <c r="F87" s="58">
        <f>SUM(F57:F86)</f>
        <v>15</v>
      </c>
      <c r="G87" s="58">
        <f>SUM(G57:G86)</f>
        <v>30</v>
      </c>
    </row>
    <row r="88" spans="3:7" x14ac:dyDescent="0.25">
      <c r="C88" s="58" t="s">
        <v>117</v>
      </c>
      <c r="D88" s="58"/>
      <c r="E88" s="30">
        <f>G19</f>
        <v>118724.75599999999</v>
      </c>
      <c r="F88" s="60">
        <f>G37</f>
        <v>9336.2543999999998</v>
      </c>
      <c r="G88" s="60">
        <f>G55</f>
        <v>5832.4001599999992</v>
      </c>
    </row>
    <row r="89" spans="3:7" x14ac:dyDescent="0.25">
      <c r="C89" s="25" t="s">
        <v>119</v>
      </c>
      <c r="D89" s="58"/>
      <c r="E89" s="58">
        <f>E87*E88</f>
        <v>1780871.3399999999</v>
      </c>
      <c r="F89" s="58">
        <f>F87*F88</f>
        <v>140043.81599999999</v>
      </c>
      <c r="G89" s="58">
        <f>G87*G88</f>
        <v>174972.00479999997</v>
      </c>
    </row>
    <row r="90" spans="3:7" x14ac:dyDescent="0.25">
      <c r="C90" s="25" t="s">
        <v>82</v>
      </c>
      <c r="D90" s="58"/>
      <c r="E90" s="58"/>
      <c r="F90" s="58"/>
      <c r="G90" s="58">
        <f>E89+F89+G89</f>
        <v>2095887.1608</v>
      </c>
    </row>
    <row r="95" spans="3:7" x14ac:dyDescent="0.25">
      <c r="E95">
        <f>(E5+E6)*E87</f>
        <v>3840</v>
      </c>
      <c r="F95">
        <f>E23*F87</f>
        <v>289.5</v>
      </c>
      <c r="G95">
        <f>(E41+E42)*G87</f>
        <v>375.59999999999997</v>
      </c>
    </row>
    <row r="96" spans="3:7" x14ac:dyDescent="0.25">
      <c r="G96">
        <f>E95+F95+G95</f>
        <v>4505.1000000000004</v>
      </c>
    </row>
  </sheetData>
  <mergeCells count="10">
    <mergeCell ref="C28:G28"/>
    <mergeCell ref="C39:G39"/>
    <mergeCell ref="C40:G40"/>
    <mergeCell ref="C46:G46"/>
    <mergeCell ref="C1:G1"/>
    <mergeCell ref="C3:G3"/>
    <mergeCell ref="C4:G4"/>
    <mergeCell ref="C10:G10"/>
    <mergeCell ref="C21:G21"/>
    <mergeCell ref="C22:G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8"/>
  <sheetViews>
    <sheetView topLeftCell="A19" workbookViewId="0">
      <selection activeCell="C26" sqref="C26:E38"/>
    </sheetView>
  </sheetViews>
  <sheetFormatPr defaultRowHeight="15" x14ac:dyDescent="0.25"/>
  <cols>
    <col min="1" max="1" width="5.85546875" customWidth="1"/>
    <col min="2" max="2" width="60.42578125" customWidth="1"/>
    <col min="3" max="3" width="8.140625" customWidth="1"/>
    <col min="4" max="4" width="15.28515625" customWidth="1"/>
    <col min="5" max="6" width="15.7109375" customWidth="1"/>
  </cols>
  <sheetData>
    <row r="1" spans="1:10" ht="57" customHeight="1" thickBot="1" x14ac:dyDescent="0.35">
      <c r="B1" s="174" t="s">
        <v>132</v>
      </c>
      <c r="C1" s="174"/>
      <c r="D1" s="174"/>
      <c r="E1" s="174"/>
      <c r="F1" s="174"/>
    </row>
    <row r="2" spans="1:10" ht="15.75" thickBot="1" x14ac:dyDescent="0.3">
      <c r="A2" s="10" t="s">
        <v>17</v>
      </c>
      <c r="B2" s="11" t="s">
        <v>18</v>
      </c>
      <c r="C2" s="11" t="s">
        <v>19</v>
      </c>
      <c r="D2" s="12" t="s">
        <v>20</v>
      </c>
      <c r="E2" s="11" t="s">
        <v>46</v>
      </c>
      <c r="F2" s="13"/>
    </row>
    <row r="3" spans="1:10" ht="14.25" customHeight="1" thickBot="1" x14ac:dyDescent="0.3">
      <c r="A3" s="15"/>
      <c r="B3" s="175" t="s">
        <v>98</v>
      </c>
      <c r="C3" s="176"/>
      <c r="D3" s="176"/>
      <c r="E3" s="176"/>
      <c r="F3" s="177"/>
    </row>
    <row r="4" spans="1:10" x14ac:dyDescent="0.25">
      <c r="A4" s="17" t="s">
        <v>23</v>
      </c>
      <c r="B4" s="184" t="s">
        <v>24</v>
      </c>
      <c r="C4" s="185"/>
      <c r="D4" s="185"/>
      <c r="E4" s="185"/>
      <c r="F4" s="186"/>
      <c r="I4" t="s">
        <v>95</v>
      </c>
      <c r="J4" t="s">
        <v>96</v>
      </c>
    </row>
    <row r="5" spans="1:10" x14ac:dyDescent="0.25">
      <c r="A5" s="18" t="s">
        <v>25</v>
      </c>
      <c r="B5" s="19" t="s">
        <v>107</v>
      </c>
      <c r="C5" s="20" t="s">
        <v>26</v>
      </c>
      <c r="D5" s="69">
        <v>2122.59</v>
      </c>
      <c r="E5" s="22">
        <v>250</v>
      </c>
      <c r="F5" s="23">
        <f t="shared" ref="F5:F8" si="0">D5*E5</f>
        <v>530647.5</v>
      </c>
      <c r="H5" s="46"/>
      <c r="I5" s="46">
        <v>4467.79</v>
      </c>
      <c r="J5" s="46">
        <v>2122.59</v>
      </c>
    </row>
    <row r="6" spans="1:10" x14ac:dyDescent="0.25">
      <c r="A6" s="18" t="s">
        <v>27</v>
      </c>
      <c r="B6" s="19" t="s">
        <v>108</v>
      </c>
      <c r="C6" s="20" t="s">
        <v>26</v>
      </c>
      <c r="D6" s="69">
        <v>4467.79</v>
      </c>
      <c r="E6" s="22">
        <v>240</v>
      </c>
      <c r="F6" s="23">
        <f t="shared" si="0"/>
        <v>1072269.6000000001</v>
      </c>
      <c r="H6" s="47"/>
      <c r="I6" s="47"/>
      <c r="J6" s="47"/>
    </row>
    <row r="7" spans="1:10" x14ac:dyDescent="0.25">
      <c r="A7" s="18" t="s">
        <v>28</v>
      </c>
      <c r="B7" s="38" t="s">
        <v>50</v>
      </c>
      <c r="C7" s="39" t="s">
        <v>26</v>
      </c>
      <c r="D7" s="40">
        <f>(D5+D6)*0.1</f>
        <v>659.03800000000001</v>
      </c>
      <c r="E7" s="41">
        <v>240</v>
      </c>
      <c r="F7" s="42">
        <f t="shared" si="0"/>
        <v>158169.12</v>
      </c>
    </row>
    <row r="8" spans="1:10" x14ac:dyDescent="0.25">
      <c r="A8" s="18" t="s">
        <v>30</v>
      </c>
      <c r="B8" s="19" t="s">
        <v>54</v>
      </c>
      <c r="C8" s="39" t="s">
        <v>26</v>
      </c>
      <c r="D8" s="40">
        <f>(D6+D7)*0.02</f>
        <v>102.53655999999999</v>
      </c>
      <c r="E8" s="41">
        <v>650</v>
      </c>
      <c r="F8" s="42">
        <f t="shared" si="0"/>
        <v>66648.763999999996</v>
      </c>
    </row>
    <row r="9" spans="1:10" x14ac:dyDescent="0.25">
      <c r="A9" s="18"/>
      <c r="B9" s="25" t="s">
        <v>61</v>
      </c>
      <c r="C9" s="20"/>
      <c r="D9" s="21"/>
      <c r="E9" s="24"/>
      <c r="F9" s="26">
        <f>SUM(F5:F8)</f>
        <v>1827734.9840000002</v>
      </c>
      <c r="H9" s="47"/>
      <c r="I9" s="47"/>
      <c r="J9" s="47"/>
    </row>
    <row r="10" spans="1:10" ht="14.25" customHeight="1" x14ac:dyDescent="0.25">
      <c r="A10" s="27" t="s">
        <v>32</v>
      </c>
      <c r="B10" s="181" t="s">
        <v>33</v>
      </c>
      <c r="C10" s="182"/>
      <c r="D10" s="182"/>
      <c r="E10" s="182"/>
      <c r="F10" s="183"/>
      <c r="H10" s="47"/>
      <c r="I10" s="47"/>
      <c r="J10" s="47"/>
    </row>
    <row r="11" spans="1:10" x14ac:dyDescent="0.25">
      <c r="A11" s="18" t="s">
        <v>34</v>
      </c>
      <c r="B11" s="19" t="s">
        <v>35</v>
      </c>
      <c r="C11" s="20" t="s">
        <v>36</v>
      </c>
      <c r="D11" s="40">
        <f>(D5+D6)*0.01</f>
        <v>65.903800000000004</v>
      </c>
      <c r="E11" s="22">
        <v>600</v>
      </c>
      <c r="F11" s="23">
        <f>D11*E11</f>
        <v>39542.28</v>
      </c>
      <c r="H11" s="47"/>
      <c r="I11" s="47"/>
      <c r="J11" s="47"/>
    </row>
    <row r="12" spans="1:10" x14ac:dyDescent="0.25">
      <c r="A12" s="43" t="s">
        <v>37</v>
      </c>
      <c r="B12" s="38" t="s">
        <v>100</v>
      </c>
      <c r="C12" s="39" t="s">
        <v>38</v>
      </c>
      <c r="D12" s="40">
        <f>(D5+D6)*0.3</f>
        <v>1977.114</v>
      </c>
      <c r="E12" s="41">
        <v>325</v>
      </c>
      <c r="F12" s="42">
        <f>D12*E12</f>
        <v>642562.05000000005</v>
      </c>
      <c r="H12" s="47"/>
      <c r="I12" s="47"/>
      <c r="J12" s="47"/>
    </row>
    <row r="13" spans="1:10" x14ac:dyDescent="0.25">
      <c r="A13" s="43" t="s">
        <v>39</v>
      </c>
      <c r="B13" s="38" t="s">
        <v>42</v>
      </c>
      <c r="C13" s="39" t="s">
        <v>26</v>
      </c>
      <c r="D13" s="40">
        <v>600</v>
      </c>
      <c r="E13" s="41">
        <v>16</v>
      </c>
      <c r="F13" s="42">
        <f t="shared" ref="F13:F16" si="1">D13*E13</f>
        <v>9600</v>
      </c>
    </row>
    <row r="14" spans="1:10" x14ac:dyDescent="0.25">
      <c r="A14" s="43" t="s">
        <v>40</v>
      </c>
      <c r="B14" s="38" t="s">
        <v>88</v>
      </c>
      <c r="C14" s="39" t="s">
        <v>36</v>
      </c>
      <c r="D14" s="40">
        <v>200</v>
      </c>
      <c r="E14" s="41">
        <v>50</v>
      </c>
      <c r="F14" s="42">
        <f t="shared" si="1"/>
        <v>10000</v>
      </c>
    </row>
    <row r="15" spans="1:10" x14ac:dyDescent="0.25">
      <c r="A15" s="43" t="s">
        <v>43</v>
      </c>
      <c r="B15" s="38" t="s">
        <v>44</v>
      </c>
      <c r="C15" s="39" t="s">
        <v>36</v>
      </c>
      <c r="D15" s="40">
        <f>D7*0.1</f>
        <v>65.903800000000004</v>
      </c>
      <c r="E15" s="41">
        <v>680</v>
      </c>
      <c r="F15" s="42">
        <f t="shared" si="1"/>
        <v>44814.584000000003</v>
      </c>
    </row>
    <row r="16" spans="1:10" x14ac:dyDescent="0.25">
      <c r="A16" s="43" t="s">
        <v>65</v>
      </c>
      <c r="B16" s="38" t="s">
        <v>77</v>
      </c>
      <c r="C16" s="39" t="s">
        <v>78</v>
      </c>
      <c r="D16" s="40">
        <v>5</v>
      </c>
      <c r="E16" s="41">
        <v>3000</v>
      </c>
      <c r="F16" s="42">
        <f t="shared" si="1"/>
        <v>15000</v>
      </c>
    </row>
    <row r="17" spans="1:6" x14ac:dyDescent="0.25">
      <c r="A17" s="18"/>
      <c r="B17" s="25" t="s">
        <v>79</v>
      </c>
      <c r="C17" s="20"/>
      <c r="D17" s="21"/>
      <c r="E17" s="24"/>
      <c r="F17" s="26">
        <f>SUM(F11:F16)</f>
        <v>761518.91400000011</v>
      </c>
    </row>
    <row r="18" spans="1:6" x14ac:dyDescent="0.25">
      <c r="A18" s="18"/>
      <c r="B18" s="25" t="s">
        <v>80</v>
      </c>
      <c r="C18" s="20"/>
      <c r="D18" s="21"/>
      <c r="E18" s="24"/>
      <c r="F18" s="26">
        <f>SUM(F9+F17)</f>
        <v>2589253.898</v>
      </c>
    </row>
    <row r="19" spans="1:6" x14ac:dyDescent="0.25">
      <c r="A19" s="18"/>
      <c r="B19" s="25" t="s">
        <v>81</v>
      </c>
      <c r="C19" s="20"/>
      <c r="D19" s="21"/>
      <c r="E19" s="24"/>
      <c r="F19" s="26">
        <v>442648.10376000003</v>
      </c>
    </row>
    <row r="20" spans="1:6" x14ac:dyDescent="0.25">
      <c r="A20" s="18"/>
      <c r="B20" s="25" t="s">
        <v>82</v>
      </c>
      <c r="C20" s="20"/>
      <c r="D20" s="21"/>
      <c r="E20" s="24"/>
      <c r="F20" s="26">
        <f>F18+F19</f>
        <v>3031902.0017599999</v>
      </c>
    </row>
    <row r="21" spans="1:6" x14ac:dyDescent="0.25">
      <c r="B21" s="32"/>
      <c r="C21" s="28"/>
      <c r="D21" s="33"/>
      <c r="E21" s="28"/>
      <c r="F21" s="28"/>
    </row>
    <row r="22" spans="1:6" x14ac:dyDescent="0.25">
      <c r="B22" s="34"/>
      <c r="C22" s="28"/>
      <c r="D22" s="33"/>
      <c r="E22" s="28"/>
      <c r="F22" s="34"/>
    </row>
    <row r="23" spans="1:6" x14ac:dyDescent="0.25">
      <c r="B23" s="35"/>
      <c r="C23" s="28"/>
      <c r="D23" s="33"/>
      <c r="E23" s="28"/>
      <c r="F23" s="35"/>
    </row>
    <row r="24" spans="1:6" x14ac:dyDescent="0.25">
      <c r="B24" s="32"/>
      <c r="C24" s="28"/>
      <c r="D24" s="29"/>
      <c r="E24" s="28"/>
      <c r="F24" s="35"/>
    </row>
    <row r="25" spans="1:6" x14ac:dyDescent="0.25">
      <c r="B25" s="45"/>
      <c r="F25" s="28"/>
    </row>
    <row r="26" spans="1:6" x14ac:dyDescent="0.25">
      <c r="B26" s="36"/>
      <c r="D26" s="49" t="s">
        <v>95</v>
      </c>
      <c r="E26" s="49" t="s">
        <v>96</v>
      </c>
      <c r="F26" s="28"/>
    </row>
    <row r="27" spans="1:6" x14ac:dyDescent="0.25">
      <c r="B27" s="32"/>
      <c r="C27" s="46" t="s">
        <v>89</v>
      </c>
      <c r="D27" s="46"/>
      <c r="E27" s="46"/>
      <c r="F27" s="28"/>
    </row>
    <row r="28" spans="1:6" x14ac:dyDescent="0.25">
      <c r="C28" s="47"/>
      <c r="D28" s="47">
        <v>10.55</v>
      </c>
      <c r="E28" s="47"/>
    </row>
    <row r="29" spans="1:6" x14ac:dyDescent="0.25">
      <c r="C29" t="s">
        <v>97</v>
      </c>
      <c r="D29">
        <v>136.13</v>
      </c>
      <c r="E29">
        <v>12.1</v>
      </c>
    </row>
    <row r="30" spans="1:6" x14ac:dyDescent="0.25">
      <c r="B30" s="37"/>
      <c r="D30">
        <v>47.74</v>
      </c>
    </row>
    <row r="31" spans="1:6" x14ac:dyDescent="0.25">
      <c r="C31" t="s">
        <v>90</v>
      </c>
      <c r="D31">
        <v>151.37</v>
      </c>
      <c r="E31">
        <v>13.78</v>
      </c>
    </row>
    <row r="32" spans="1:6" x14ac:dyDescent="0.25">
      <c r="D32">
        <v>47.74</v>
      </c>
    </row>
    <row r="33" spans="3:6" x14ac:dyDescent="0.25">
      <c r="C33" t="s">
        <v>91</v>
      </c>
      <c r="D33">
        <v>153.84</v>
      </c>
      <c r="E33">
        <v>13.78</v>
      </c>
    </row>
    <row r="34" spans="3:6" x14ac:dyDescent="0.25">
      <c r="C34" t="s">
        <v>92</v>
      </c>
      <c r="D34">
        <v>115.2</v>
      </c>
      <c r="E34">
        <v>15.37</v>
      </c>
    </row>
    <row r="35" spans="3:6" x14ac:dyDescent="0.25">
      <c r="C35" t="s">
        <v>93</v>
      </c>
      <c r="D35">
        <v>115.2</v>
      </c>
      <c r="E35">
        <v>15.37</v>
      </c>
    </row>
    <row r="36" spans="3:6" x14ac:dyDescent="0.25">
      <c r="C36" s="46" t="s">
        <v>131</v>
      </c>
      <c r="D36" s="46">
        <v>1778.2</v>
      </c>
      <c r="E36" s="46">
        <v>825</v>
      </c>
    </row>
    <row r="37" spans="3:6" x14ac:dyDescent="0.25">
      <c r="C37" s="47" t="s">
        <v>94</v>
      </c>
      <c r="D37" s="47">
        <v>1911.82</v>
      </c>
      <c r="E37" s="47">
        <v>1227.19</v>
      </c>
      <c r="F37" s="47"/>
    </row>
    <row r="38" spans="3:6" x14ac:dyDescent="0.25">
      <c r="C38" s="48" t="s">
        <v>15</v>
      </c>
      <c r="D38" s="48">
        <f>SUM(D28:D37)</f>
        <v>4467.79</v>
      </c>
      <c r="E38" s="48">
        <f>SUM(E28:E37)</f>
        <v>2122.59</v>
      </c>
    </row>
  </sheetData>
  <mergeCells count="4">
    <mergeCell ref="B1:F1"/>
    <mergeCell ref="B3:F3"/>
    <mergeCell ref="B4:F4"/>
    <mergeCell ref="B10:F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Бюджет</vt:lpstr>
      <vt:lpstr>Кровля 1</vt:lpstr>
      <vt:lpstr>вестибюль К1</vt:lpstr>
      <vt:lpstr>МОП1</vt:lpstr>
      <vt:lpstr>Л1-Л8(1)</vt:lpstr>
      <vt:lpstr>Кровля 2</vt:lpstr>
      <vt:lpstr>вестибюль К2</vt:lpstr>
      <vt:lpstr>МОП2</vt:lpstr>
      <vt:lpstr>Л1-Л8(2)</vt:lpstr>
      <vt:lpstr>Кровля 3</vt:lpstr>
      <vt:lpstr>вестибюль К3</vt:lpstr>
      <vt:lpstr>МОП3</vt:lpstr>
      <vt:lpstr>Л1-Л8(3)</vt:lpstr>
      <vt:lpstr>Кровля4</vt:lpstr>
      <vt:lpstr>вестибюль К4</vt:lpstr>
      <vt:lpstr>МОП4</vt:lpstr>
      <vt:lpstr>Л1-Л8(4)</vt:lpstr>
      <vt:lpstr>Кровля5</vt:lpstr>
      <vt:lpstr>вестибюль К5</vt:lpstr>
      <vt:lpstr>МОП5</vt:lpstr>
      <vt:lpstr>Л1-ЛМ10(5)</vt:lpstr>
      <vt:lpstr>ПАРКИНГ</vt:lpstr>
      <vt:lpstr>ХОЛОДНЫЙ ПР-Д</vt:lpstr>
      <vt:lpstr>ЗАГЛУБЛЕННЫЙ ПР-Д</vt:lpstr>
      <vt:lpstr>Коллекторная</vt:lpstr>
      <vt:lpstr>ЦТП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2017-04-17T15:32:06Z</dcterms:modified>
</cp:coreProperties>
</file>